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lubsnz.sharepoint.com/sites/HDrive/Shared Documents/SPORT/8 Ball/North Island/2024 NI - Papatoetoe/"/>
    </mc:Choice>
  </mc:AlternateContent>
  <xr:revisionPtr revIDLastSave="0" documentId="8_{4D792CDA-AD08-41F2-8B71-ECB44622726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ections" sheetId="1" r:id="rId1"/>
    <sheet name="Score cards" sheetId="2" r:id="rId2"/>
    <sheet name="section play" sheetId="3" r:id="rId3"/>
    <sheet name="scores" sheetId="4" r:id="rId4"/>
    <sheet name="36 Qualify" sheetId="5" r:id="rId5"/>
  </sheets>
  <definedNames>
    <definedName name="post_section">scores!$B$1:$D$42</definedName>
    <definedName name="post_sections">scores!$B$1:$D$48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1" i="5" l="1"/>
  <c r="J139" i="5"/>
  <c r="T113" i="5"/>
  <c r="W113" i="5" s="1"/>
  <c r="W111" i="5"/>
  <c r="T106" i="5"/>
  <c r="T105" i="5"/>
  <c r="W105" i="5" s="1"/>
  <c r="T98" i="5"/>
  <c r="W98" i="5" s="1"/>
  <c r="K96" i="5"/>
  <c r="J94" i="5"/>
  <c r="J57" i="5"/>
  <c r="J55" i="5"/>
  <c r="W29" i="5"/>
  <c r="T29" i="5"/>
  <c r="B24" i="5"/>
  <c r="W22" i="5"/>
  <c r="T22" i="5"/>
  <c r="W21" i="5"/>
  <c r="T21" i="5"/>
  <c r="W14" i="5"/>
  <c r="T14" i="5"/>
  <c r="K12" i="5"/>
  <c r="J10" i="5"/>
  <c r="G73" i="4"/>
  <c r="B73" i="4"/>
  <c r="B72" i="4"/>
  <c r="G72" i="4" s="1"/>
  <c r="G71" i="4"/>
  <c r="B71" i="4"/>
  <c r="B70" i="4"/>
  <c r="G70" i="4" s="1"/>
  <c r="G69" i="4"/>
  <c r="B69" i="4"/>
  <c r="B68" i="4"/>
  <c r="G68" i="4" s="1"/>
  <c r="B67" i="4"/>
  <c r="G67" i="4" s="1"/>
  <c r="B66" i="4"/>
  <c r="G66" i="4" s="1"/>
  <c r="B65" i="4"/>
  <c r="G65" i="4" s="1"/>
  <c r="B64" i="4"/>
  <c r="G64" i="4" s="1"/>
  <c r="B63" i="4"/>
  <c r="G63" i="4" s="1"/>
  <c r="B62" i="4"/>
  <c r="G62" i="4" s="1"/>
  <c r="B61" i="4"/>
  <c r="G61" i="4" s="1"/>
  <c r="B60" i="4"/>
  <c r="G60" i="4" s="1"/>
  <c r="B59" i="4"/>
  <c r="G59" i="4" s="1"/>
  <c r="B58" i="4"/>
  <c r="G58" i="4" s="1"/>
  <c r="B57" i="4"/>
  <c r="G57" i="4" s="1"/>
  <c r="B56" i="4"/>
  <c r="G56" i="4" s="1"/>
  <c r="B55" i="4"/>
  <c r="G55" i="4" s="1"/>
  <c r="B54" i="4"/>
  <c r="G54" i="4" s="1"/>
  <c r="B53" i="4"/>
  <c r="G53" i="4" s="1"/>
  <c r="B52" i="4"/>
  <c r="G52" i="4" s="1"/>
  <c r="B51" i="4"/>
  <c r="G51" i="4" s="1"/>
  <c r="B50" i="4"/>
  <c r="G50" i="4" s="1"/>
  <c r="B49" i="4"/>
  <c r="G49" i="4" s="1"/>
  <c r="B48" i="4"/>
  <c r="G48" i="4" s="1"/>
  <c r="B47" i="4"/>
  <c r="G47" i="4" s="1"/>
  <c r="B46" i="4"/>
  <c r="G46" i="4" s="1"/>
  <c r="B45" i="4"/>
  <c r="G45" i="4" s="1"/>
  <c r="B44" i="4"/>
  <c r="G44" i="4" s="1"/>
  <c r="B43" i="4"/>
  <c r="G43" i="4" s="1"/>
  <c r="B42" i="4"/>
  <c r="G42" i="4" s="1"/>
  <c r="B41" i="4"/>
  <c r="G41" i="4" s="1"/>
  <c r="B40" i="4"/>
  <c r="G40" i="4" s="1"/>
  <c r="B39" i="4"/>
  <c r="G39" i="4" s="1"/>
  <c r="B38" i="4"/>
  <c r="G38" i="4" s="1"/>
  <c r="B37" i="4"/>
  <c r="G37" i="4" s="1"/>
  <c r="B36" i="4"/>
  <c r="G36" i="4" s="1"/>
  <c r="B35" i="4"/>
  <c r="G35" i="4" s="1"/>
  <c r="B34" i="4"/>
  <c r="G34" i="4" s="1"/>
  <c r="B33" i="4"/>
  <c r="G33" i="4" s="1"/>
  <c r="B32" i="4"/>
  <c r="G32" i="4" s="1"/>
  <c r="B31" i="4"/>
  <c r="G31" i="4" s="1"/>
  <c r="B30" i="4"/>
  <c r="G30" i="4" s="1"/>
  <c r="B29" i="4"/>
  <c r="G29" i="4" s="1"/>
  <c r="B28" i="4"/>
  <c r="G28" i="4" s="1"/>
  <c r="B27" i="4"/>
  <c r="G27" i="4" s="1"/>
  <c r="B26" i="4"/>
  <c r="G26" i="4" s="1"/>
  <c r="B25" i="4"/>
  <c r="G25" i="4" s="1"/>
  <c r="B24" i="4"/>
  <c r="G24" i="4" s="1"/>
  <c r="B23" i="4"/>
  <c r="G23" i="4" s="1"/>
  <c r="B22" i="4"/>
  <c r="G22" i="4" s="1"/>
  <c r="B21" i="4"/>
  <c r="G21" i="4" s="1"/>
  <c r="B20" i="4"/>
  <c r="G20" i="4" s="1"/>
  <c r="B19" i="4"/>
  <c r="G19" i="4" s="1"/>
  <c r="B18" i="4"/>
  <c r="G18" i="4" s="1"/>
  <c r="B17" i="4"/>
  <c r="G17" i="4" s="1"/>
  <c r="B16" i="4"/>
  <c r="G16" i="4" s="1"/>
  <c r="B15" i="4"/>
  <c r="G15" i="4" s="1"/>
  <c r="B14" i="4"/>
  <c r="G14" i="4" s="1"/>
  <c r="B13" i="4"/>
  <c r="G13" i="4" s="1"/>
  <c r="B12" i="4"/>
  <c r="G12" i="4" s="1"/>
  <c r="B11" i="4"/>
  <c r="G11" i="4" s="1"/>
  <c r="B10" i="4"/>
  <c r="G10" i="4" s="1"/>
  <c r="B9" i="4"/>
  <c r="G9" i="4" s="1"/>
  <c r="B8" i="4"/>
  <c r="G8" i="4" s="1"/>
  <c r="B7" i="4"/>
  <c r="G7" i="4" s="1"/>
  <c r="B6" i="4"/>
  <c r="G6" i="4" s="1"/>
  <c r="B5" i="4"/>
  <c r="G5" i="4" s="1"/>
  <c r="B4" i="4"/>
  <c r="G4" i="4" s="1"/>
  <c r="B3" i="4"/>
  <c r="G3" i="4" s="1"/>
  <c r="B2" i="4"/>
  <c r="G2" i="4" s="1"/>
  <c r="G183" i="3"/>
  <c r="G184" i="3" s="1"/>
  <c r="F183" i="3"/>
  <c r="F184" i="3" s="1"/>
  <c r="E183" i="3"/>
  <c r="E184" i="3" s="1"/>
  <c r="D183" i="3"/>
  <c r="D184" i="3" s="1"/>
  <c r="C183" i="3"/>
  <c r="C184" i="3" s="1"/>
  <c r="F182" i="3"/>
  <c r="G181" i="3"/>
  <c r="G182" i="3" s="1"/>
  <c r="E181" i="3"/>
  <c r="E182" i="3" s="1"/>
  <c r="D181" i="3"/>
  <c r="D182" i="3" s="1"/>
  <c r="C181" i="3"/>
  <c r="C182" i="3" s="1"/>
  <c r="H182" i="3" s="1"/>
  <c r="H180" i="3"/>
  <c r="G180" i="3"/>
  <c r="F180" i="3"/>
  <c r="D180" i="3"/>
  <c r="F179" i="3"/>
  <c r="E179" i="3"/>
  <c r="E180" i="3" s="1"/>
  <c r="C179" i="3"/>
  <c r="C180" i="3" s="1"/>
  <c r="G178" i="3"/>
  <c r="F178" i="3"/>
  <c r="E178" i="3"/>
  <c r="D178" i="3"/>
  <c r="C178" i="3"/>
  <c r="H178" i="3" s="1"/>
  <c r="F177" i="3"/>
  <c r="D177" i="3"/>
  <c r="F176" i="3"/>
  <c r="E176" i="3"/>
  <c r="D176" i="3"/>
  <c r="C176" i="3"/>
  <c r="G175" i="3"/>
  <c r="G176" i="3" s="1"/>
  <c r="H174" i="3"/>
  <c r="G174" i="3"/>
  <c r="F174" i="3"/>
  <c r="E174" i="3"/>
  <c r="D174" i="3"/>
  <c r="C174" i="3"/>
  <c r="G167" i="3"/>
  <c r="F167" i="3"/>
  <c r="D167" i="3"/>
  <c r="G166" i="3"/>
  <c r="F166" i="3"/>
  <c r="E166" i="3"/>
  <c r="E167" i="3" s="1"/>
  <c r="D166" i="3"/>
  <c r="C166" i="3"/>
  <c r="C167" i="3" s="1"/>
  <c r="H165" i="3"/>
  <c r="N165" i="3" s="1"/>
  <c r="G165" i="3"/>
  <c r="F165" i="3"/>
  <c r="D165" i="3"/>
  <c r="C165" i="3"/>
  <c r="G164" i="3"/>
  <c r="E164" i="3"/>
  <c r="E165" i="3" s="1"/>
  <c r="D164" i="3"/>
  <c r="C164" i="3"/>
  <c r="G163" i="3"/>
  <c r="F163" i="3"/>
  <c r="E163" i="3"/>
  <c r="D163" i="3"/>
  <c r="C163" i="3"/>
  <c r="H163" i="3" s="1"/>
  <c r="N163" i="3" s="1"/>
  <c r="F162" i="3"/>
  <c r="E162" i="3"/>
  <c r="C162" i="3"/>
  <c r="G161" i="3"/>
  <c r="F161" i="3"/>
  <c r="E161" i="3"/>
  <c r="D161" i="3"/>
  <c r="C161" i="3"/>
  <c r="F160" i="3"/>
  <c r="D160" i="3"/>
  <c r="F159" i="3"/>
  <c r="E159" i="3"/>
  <c r="D159" i="3"/>
  <c r="C159" i="3"/>
  <c r="G158" i="3"/>
  <c r="G159" i="3" s="1"/>
  <c r="G157" i="3"/>
  <c r="F157" i="3"/>
  <c r="E157" i="3"/>
  <c r="D157" i="3"/>
  <c r="C157" i="3"/>
  <c r="H157" i="3" s="1"/>
  <c r="G153" i="3"/>
  <c r="C153" i="3"/>
  <c r="G152" i="3"/>
  <c r="F152" i="3"/>
  <c r="F153" i="3" s="1"/>
  <c r="E152" i="3"/>
  <c r="E153" i="3" s="1"/>
  <c r="D152" i="3"/>
  <c r="D153" i="3" s="1"/>
  <c r="H153" i="3" s="1"/>
  <c r="C152" i="3"/>
  <c r="F151" i="3"/>
  <c r="E151" i="3"/>
  <c r="G150" i="3"/>
  <c r="G151" i="3" s="1"/>
  <c r="E150" i="3"/>
  <c r="D150" i="3"/>
  <c r="D151" i="3" s="1"/>
  <c r="C150" i="3"/>
  <c r="C151" i="3" s="1"/>
  <c r="G149" i="3"/>
  <c r="F149" i="3"/>
  <c r="D149" i="3"/>
  <c r="F148" i="3"/>
  <c r="E148" i="3"/>
  <c r="E149" i="3" s="1"/>
  <c r="C148" i="3"/>
  <c r="C149" i="3" s="1"/>
  <c r="H149" i="3" s="1"/>
  <c r="G147" i="3"/>
  <c r="E147" i="3"/>
  <c r="C147" i="3"/>
  <c r="H147" i="3" s="1"/>
  <c r="F146" i="3"/>
  <c r="F147" i="3" s="1"/>
  <c r="D146" i="3"/>
  <c r="D147" i="3" s="1"/>
  <c r="B146" i="3"/>
  <c r="M147" i="3" s="1"/>
  <c r="G145" i="3"/>
  <c r="H145" i="3" s="1"/>
  <c r="F145" i="3"/>
  <c r="E145" i="3"/>
  <c r="D145" i="3"/>
  <c r="C145" i="3"/>
  <c r="G144" i="3"/>
  <c r="G143" i="3"/>
  <c r="H143" i="3" s="1"/>
  <c r="F143" i="3"/>
  <c r="E143" i="3"/>
  <c r="D143" i="3"/>
  <c r="C143" i="3"/>
  <c r="F139" i="3"/>
  <c r="G138" i="3"/>
  <c r="G139" i="3" s="1"/>
  <c r="F138" i="3"/>
  <c r="E138" i="3"/>
  <c r="E139" i="3" s="1"/>
  <c r="D138" i="3"/>
  <c r="D139" i="3" s="1"/>
  <c r="C138" i="3"/>
  <c r="C139" i="3" s="1"/>
  <c r="F137" i="3"/>
  <c r="C137" i="3"/>
  <c r="G136" i="3"/>
  <c r="G137" i="3" s="1"/>
  <c r="E136" i="3"/>
  <c r="E137" i="3" s="1"/>
  <c r="D136" i="3"/>
  <c r="D137" i="3" s="1"/>
  <c r="C136" i="3"/>
  <c r="N135" i="3"/>
  <c r="G135" i="3"/>
  <c r="E135" i="3"/>
  <c r="D135" i="3"/>
  <c r="C135" i="3"/>
  <c r="H135" i="3" s="1"/>
  <c r="F134" i="3"/>
  <c r="F135" i="3" s="1"/>
  <c r="E134" i="3"/>
  <c r="C134" i="3"/>
  <c r="G133" i="3"/>
  <c r="F133" i="3"/>
  <c r="E133" i="3"/>
  <c r="D133" i="3"/>
  <c r="C133" i="3"/>
  <c r="F132" i="3"/>
  <c r="D132" i="3"/>
  <c r="G131" i="3"/>
  <c r="F131" i="3"/>
  <c r="E131" i="3"/>
  <c r="D131" i="3"/>
  <c r="C131" i="3"/>
  <c r="G130" i="3"/>
  <c r="G129" i="3"/>
  <c r="F129" i="3"/>
  <c r="E129" i="3"/>
  <c r="D129" i="3"/>
  <c r="C129" i="3"/>
  <c r="H129" i="3" s="1"/>
  <c r="N129" i="3" s="1"/>
  <c r="D125" i="3"/>
  <c r="C125" i="3"/>
  <c r="G124" i="3"/>
  <c r="G125" i="3" s="1"/>
  <c r="F124" i="3"/>
  <c r="F125" i="3" s="1"/>
  <c r="E124" i="3"/>
  <c r="E125" i="3" s="1"/>
  <c r="D124" i="3"/>
  <c r="C124" i="3"/>
  <c r="B124" i="3"/>
  <c r="M125" i="3" s="1"/>
  <c r="G123" i="3"/>
  <c r="F123" i="3"/>
  <c r="E123" i="3"/>
  <c r="D123" i="3"/>
  <c r="C123" i="3"/>
  <c r="G122" i="3"/>
  <c r="E122" i="3"/>
  <c r="D122" i="3"/>
  <c r="C122" i="3"/>
  <c r="B122" i="3"/>
  <c r="M123" i="3" s="1"/>
  <c r="G121" i="3"/>
  <c r="D121" i="3"/>
  <c r="F120" i="3"/>
  <c r="F121" i="3" s="1"/>
  <c r="E120" i="3"/>
  <c r="E121" i="3" s="1"/>
  <c r="C120" i="3"/>
  <c r="C121" i="3" s="1"/>
  <c r="G119" i="3"/>
  <c r="F119" i="3"/>
  <c r="E119" i="3"/>
  <c r="C119" i="3"/>
  <c r="H119" i="3" s="1"/>
  <c r="F118" i="3"/>
  <c r="D118" i="3"/>
  <c r="D119" i="3" s="1"/>
  <c r="G117" i="3"/>
  <c r="F117" i="3"/>
  <c r="E117" i="3"/>
  <c r="D117" i="3"/>
  <c r="C117" i="3"/>
  <c r="H117" i="3" s="1"/>
  <c r="G116" i="3"/>
  <c r="G115" i="3"/>
  <c r="F115" i="3"/>
  <c r="E115" i="3"/>
  <c r="D115" i="3"/>
  <c r="C115" i="3"/>
  <c r="H115" i="3" s="1"/>
  <c r="M111" i="3"/>
  <c r="C111" i="3"/>
  <c r="G110" i="3"/>
  <c r="G111" i="3" s="1"/>
  <c r="F110" i="3"/>
  <c r="F111" i="3" s="1"/>
  <c r="E110" i="3"/>
  <c r="E111" i="3" s="1"/>
  <c r="D110" i="3"/>
  <c r="D111" i="3" s="1"/>
  <c r="C110" i="3"/>
  <c r="F109" i="3"/>
  <c r="E109" i="3"/>
  <c r="D109" i="3"/>
  <c r="G108" i="3"/>
  <c r="G109" i="3" s="1"/>
  <c r="E108" i="3"/>
  <c r="D108" i="3"/>
  <c r="C108" i="3"/>
  <c r="C109" i="3" s="1"/>
  <c r="G107" i="3"/>
  <c r="F107" i="3"/>
  <c r="D107" i="3"/>
  <c r="F106" i="3"/>
  <c r="E106" i="3"/>
  <c r="E107" i="3" s="1"/>
  <c r="C106" i="3"/>
  <c r="C107" i="3" s="1"/>
  <c r="G105" i="3"/>
  <c r="E105" i="3"/>
  <c r="C105" i="3"/>
  <c r="F104" i="3"/>
  <c r="F105" i="3" s="1"/>
  <c r="D104" i="3"/>
  <c r="D105" i="3" s="1"/>
  <c r="F103" i="3"/>
  <c r="E103" i="3"/>
  <c r="D103" i="3"/>
  <c r="C103" i="3"/>
  <c r="G102" i="3"/>
  <c r="G103" i="3" s="1"/>
  <c r="G101" i="3"/>
  <c r="F101" i="3"/>
  <c r="E101" i="3"/>
  <c r="D101" i="3"/>
  <c r="C101" i="3"/>
  <c r="H101" i="3" s="1"/>
  <c r="E97" i="3"/>
  <c r="C97" i="3"/>
  <c r="G96" i="3"/>
  <c r="G97" i="3" s="1"/>
  <c r="F96" i="3"/>
  <c r="F97" i="3" s="1"/>
  <c r="E96" i="3"/>
  <c r="D96" i="3"/>
  <c r="D97" i="3" s="1"/>
  <c r="C96" i="3"/>
  <c r="F95" i="3"/>
  <c r="E95" i="3"/>
  <c r="G94" i="3"/>
  <c r="G95" i="3" s="1"/>
  <c r="E94" i="3"/>
  <c r="D94" i="3"/>
  <c r="D95" i="3" s="1"/>
  <c r="C94" i="3"/>
  <c r="C95" i="3" s="1"/>
  <c r="H95" i="3" s="1"/>
  <c r="G93" i="3"/>
  <c r="D93" i="3"/>
  <c r="H93" i="3" s="1"/>
  <c r="C93" i="3"/>
  <c r="F92" i="3"/>
  <c r="F93" i="3" s="1"/>
  <c r="E92" i="3"/>
  <c r="E93" i="3" s="1"/>
  <c r="C92" i="3"/>
  <c r="G91" i="3"/>
  <c r="E91" i="3"/>
  <c r="D91" i="3"/>
  <c r="C91" i="3"/>
  <c r="F90" i="3"/>
  <c r="F91" i="3" s="1"/>
  <c r="H91" i="3" s="1"/>
  <c r="D90" i="3"/>
  <c r="F89" i="3"/>
  <c r="E89" i="3"/>
  <c r="D89" i="3"/>
  <c r="C89" i="3"/>
  <c r="G88" i="3"/>
  <c r="G89" i="3" s="1"/>
  <c r="H89" i="3" s="1"/>
  <c r="G87" i="3"/>
  <c r="F87" i="3"/>
  <c r="E87" i="3"/>
  <c r="D87" i="3"/>
  <c r="H87" i="3" s="1"/>
  <c r="C87" i="3"/>
  <c r="F83" i="3"/>
  <c r="E83" i="3"/>
  <c r="C83" i="3"/>
  <c r="G82" i="3"/>
  <c r="G83" i="3" s="1"/>
  <c r="F82" i="3"/>
  <c r="E82" i="3"/>
  <c r="D82" i="3"/>
  <c r="D83" i="3" s="1"/>
  <c r="C82" i="3"/>
  <c r="F81" i="3"/>
  <c r="E81" i="3"/>
  <c r="D81" i="3"/>
  <c r="G80" i="3"/>
  <c r="G81" i="3" s="1"/>
  <c r="E80" i="3"/>
  <c r="D80" i="3"/>
  <c r="C80" i="3"/>
  <c r="C81" i="3" s="1"/>
  <c r="G79" i="3"/>
  <c r="F79" i="3"/>
  <c r="D79" i="3"/>
  <c r="F78" i="3"/>
  <c r="E78" i="3"/>
  <c r="E79" i="3" s="1"/>
  <c r="C78" i="3"/>
  <c r="C79" i="3" s="1"/>
  <c r="G77" i="3"/>
  <c r="E77" i="3"/>
  <c r="C77" i="3"/>
  <c r="F76" i="3"/>
  <c r="F77" i="3" s="1"/>
  <c r="D76" i="3"/>
  <c r="D77" i="3" s="1"/>
  <c r="H77" i="3" s="1"/>
  <c r="F75" i="3"/>
  <c r="E75" i="3"/>
  <c r="D75" i="3"/>
  <c r="C75" i="3"/>
  <c r="G74" i="3"/>
  <c r="G75" i="3" s="1"/>
  <c r="H75" i="3" s="1"/>
  <c r="G73" i="3"/>
  <c r="F73" i="3"/>
  <c r="E73" i="3"/>
  <c r="D73" i="3"/>
  <c r="H73" i="3" s="1"/>
  <c r="C73" i="3"/>
  <c r="F69" i="3"/>
  <c r="E69" i="3"/>
  <c r="G68" i="3"/>
  <c r="G69" i="3" s="1"/>
  <c r="F68" i="3"/>
  <c r="E68" i="3"/>
  <c r="D68" i="3"/>
  <c r="D69" i="3" s="1"/>
  <c r="C68" i="3"/>
  <c r="C69" i="3" s="1"/>
  <c r="F67" i="3"/>
  <c r="E67" i="3"/>
  <c r="G66" i="3"/>
  <c r="G67" i="3" s="1"/>
  <c r="E66" i="3"/>
  <c r="D66" i="3"/>
  <c r="D67" i="3" s="1"/>
  <c r="C66" i="3"/>
  <c r="C67" i="3" s="1"/>
  <c r="H67" i="3" s="1"/>
  <c r="G65" i="3"/>
  <c r="D65" i="3"/>
  <c r="C65" i="3"/>
  <c r="H65" i="3" s="1"/>
  <c r="F64" i="3"/>
  <c r="F65" i="3" s="1"/>
  <c r="E64" i="3"/>
  <c r="E65" i="3" s="1"/>
  <c r="C64" i="3"/>
  <c r="G63" i="3"/>
  <c r="E63" i="3"/>
  <c r="D63" i="3"/>
  <c r="C63" i="3"/>
  <c r="F62" i="3"/>
  <c r="F63" i="3" s="1"/>
  <c r="D62" i="3"/>
  <c r="F61" i="3"/>
  <c r="E61" i="3"/>
  <c r="D61" i="3"/>
  <c r="C61" i="3"/>
  <c r="G60" i="3"/>
  <c r="G61" i="3" s="1"/>
  <c r="G59" i="3"/>
  <c r="F59" i="3"/>
  <c r="E59" i="3"/>
  <c r="D59" i="3"/>
  <c r="C59" i="3"/>
  <c r="H59" i="3" s="1"/>
  <c r="G54" i="3"/>
  <c r="G55" i="3" s="1"/>
  <c r="F54" i="3"/>
  <c r="F55" i="3" s="1"/>
  <c r="E54" i="3"/>
  <c r="E55" i="3" s="1"/>
  <c r="D54" i="3"/>
  <c r="D55" i="3" s="1"/>
  <c r="C54" i="3"/>
  <c r="C55" i="3" s="1"/>
  <c r="F53" i="3"/>
  <c r="E53" i="3"/>
  <c r="D53" i="3"/>
  <c r="G52" i="3"/>
  <c r="G53" i="3" s="1"/>
  <c r="E52" i="3"/>
  <c r="D52" i="3"/>
  <c r="C52" i="3"/>
  <c r="C53" i="3" s="1"/>
  <c r="G51" i="3"/>
  <c r="F51" i="3"/>
  <c r="D51" i="3"/>
  <c r="F50" i="3"/>
  <c r="E50" i="3"/>
  <c r="E51" i="3" s="1"/>
  <c r="C50" i="3"/>
  <c r="C51" i="3" s="1"/>
  <c r="G49" i="3"/>
  <c r="E49" i="3"/>
  <c r="C49" i="3"/>
  <c r="F48" i="3"/>
  <c r="F49" i="3" s="1"/>
  <c r="D48" i="3"/>
  <c r="D49" i="3" s="1"/>
  <c r="F47" i="3"/>
  <c r="E47" i="3"/>
  <c r="H47" i="3" s="1"/>
  <c r="D47" i="3"/>
  <c r="C47" i="3"/>
  <c r="G46" i="3"/>
  <c r="G47" i="3" s="1"/>
  <c r="G45" i="3"/>
  <c r="F45" i="3"/>
  <c r="E45" i="3"/>
  <c r="D45" i="3"/>
  <c r="C45" i="3"/>
  <c r="H45" i="3" s="1"/>
  <c r="E41" i="3"/>
  <c r="C41" i="3"/>
  <c r="G40" i="3"/>
  <c r="G41" i="3" s="1"/>
  <c r="F40" i="3"/>
  <c r="F41" i="3" s="1"/>
  <c r="E40" i="3"/>
  <c r="D40" i="3"/>
  <c r="D41" i="3" s="1"/>
  <c r="C40" i="3"/>
  <c r="F39" i="3"/>
  <c r="E39" i="3"/>
  <c r="G38" i="3"/>
  <c r="G39" i="3" s="1"/>
  <c r="E38" i="3"/>
  <c r="D38" i="3"/>
  <c r="D39" i="3" s="1"/>
  <c r="C38" i="3"/>
  <c r="C39" i="3" s="1"/>
  <c r="G37" i="3"/>
  <c r="D37" i="3"/>
  <c r="C37" i="3"/>
  <c r="F36" i="3"/>
  <c r="F37" i="3" s="1"/>
  <c r="E36" i="3"/>
  <c r="E37" i="3" s="1"/>
  <c r="C36" i="3"/>
  <c r="G35" i="3"/>
  <c r="E35" i="3"/>
  <c r="C35" i="3"/>
  <c r="F34" i="3"/>
  <c r="F35" i="3" s="1"/>
  <c r="D34" i="3"/>
  <c r="D35" i="3" s="1"/>
  <c r="H35" i="3" s="1"/>
  <c r="F33" i="3"/>
  <c r="E33" i="3"/>
  <c r="D33" i="3"/>
  <c r="C33" i="3"/>
  <c r="G32" i="3"/>
  <c r="G33" i="3" s="1"/>
  <c r="H33" i="3" s="1"/>
  <c r="G31" i="3"/>
  <c r="F31" i="3"/>
  <c r="E31" i="3"/>
  <c r="D31" i="3"/>
  <c r="H31" i="3" s="1"/>
  <c r="C31" i="3"/>
  <c r="N29" i="3"/>
  <c r="G27" i="3"/>
  <c r="F27" i="3"/>
  <c r="C27" i="3"/>
  <c r="G26" i="3"/>
  <c r="F26" i="3"/>
  <c r="E26" i="3"/>
  <c r="E27" i="3" s="1"/>
  <c r="D26" i="3"/>
  <c r="D27" i="3" s="1"/>
  <c r="C26" i="3"/>
  <c r="F25" i="3"/>
  <c r="C25" i="3"/>
  <c r="G24" i="3"/>
  <c r="G25" i="3" s="1"/>
  <c r="E24" i="3"/>
  <c r="E25" i="3" s="1"/>
  <c r="D24" i="3"/>
  <c r="D25" i="3" s="1"/>
  <c r="C24" i="3"/>
  <c r="G23" i="3"/>
  <c r="E23" i="3"/>
  <c r="D23" i="3"/>
  <c r="F22" i="3"/>
  <c r="F23" i="3" s="1"/>
  <c r="E22" i="3"/>
  <c r="C22" i="3"/>
  <c r="C23" i="3" s="1"/>
  <c r="B22" i="3"/>
  <c r="M23" i="3" s="1"/>
  <c r="G21" i="3"/>
  <c r="F21" i="3"/>
  <c r="E21" i="3"/>
  <c r="C21" i="3"/>
  <c r="H21" i="3" s="1"/>
  <c r="F20" i="3"/>
  <c r="D20" i="3"/>
  <c r="D21" i="3" s="1"/>
  <c r="B20" i="3"/>
  <c r="M21" i="3" s="1"/>
  <c r="F19" i="3"/>
  <c r="E19" i="3"/>
  <c r="D19" i="3"/>
  <c r="C19" i="3"/>
  <c r="G18" i="3"/>
  <c r="G19" i="3" s="1"/>
  <c r="N17" i="3"/>
  <c r="H17" i="3"/>
  <c r="G17" i="3"/>
  <c r="F17" i="3"/>
  <c r="E17" i="3"/>
  <c r="D17" i="3"/>
  <c r="C17" i="3"/>
  <c r="N15" i="3"/>
  <c r="G13" i="3"/>
  <c r="D13" i="3"/>
  <c r="G12" i="3"/>
  <c r="F12" i="3"/>
  <c r="F13" i="3" s="1"/>
  <c r="E12" i="3"/>
  <c r="E13" i="3" s="1"/>
  <c r="D12" i="3"/>
  <c r="C12" i="3"/>
  <c r="C13" i="3" s="1"/>
  <c r="G11" i="3"/>
  <c r="F11" i="3"/>
  <c r="D11" i="3"/>
  <c r="C11" i="3"/>
  <c r="G10" i="3"/>
  <c r="E10" i="3"/>
  <c r="E11" i="3" s="1"/>
  <c r="D10" i="3"/>
  <c r="C10" i="3"/>
  <c r="B10" i="3"/>
  <c r="M11" i="3" s="1"/>
  <c r="G9" i="3"/>
  <c r="F9" i="3"/>
  <c r="E9" i="3"/>
  <c r="D9" i="3"/>
  <c r="C9" i="3"/>
  <c r="H9" i="3" s="1"/>
  <c r="F8" i="3"/>
  <c r="E8" i="3"/>
  <c r="C8" i="3"/>
  <c r="G7" i="3"/>
  <c r="F7" i="3"/>
  <c r="E7" i="3"/>
  <c r="D7" i="3"/>
  <c r="H7" i="3" s="1"/>
  <c r="C7" i="3"/>
  <c r="F6" i="3"/>
  <c r="D6" i="3"/>
  <c r="G5" i="3"/>
  <c r="F5" i="3"/>
  <c r="E5" i="3"/>
  <c r="D5" i="3"/>
  <c r="H5" i="3" s="1"/>
  <c r="C5" i="3"/>
  <c r="G4" i="3"/>
  <c r="B4" i="3"/>
  <c r="M5" i="3" s="1"/>
  <c r="G3" i="3"/>
  <c r="F3" i="3"/>
  <c r="E3" i="3"/>
  <c r="D3" i="3"/>
  <c r="C3" i="3"/>
  <c r="H3" i="3" s="1"/>
  <c r="A458" i="2"/>
  <c r="M391" i="2"/>
  <c r="A378" i="2"/>
  <c r="M313" i="2"/>
  <c r="A300" i="2"/>
  <c r="M235" i="2"/>
  <c r="A222" i="2"/>
  <c r="M196" i="2"/>
  <c r="M170" i="2"/>
  <c r="M157" i="2"/>
  <c r="A144" i="2"/>
  <c r="M118" i="2"/>
  <c r="M92" i="2"/>
  <c r="M79" i="2"/>
  <c r="M53" i="2"/>
  <c r="A40" i="2"/>
  <c r="M1" i="2"/>
  <c r="C98" i="1"/>
  <c r="A97" i="1"/>
  <c r="C95" i="1"/>
  <c r="A94" i="1"/>
  <c r="C92" i="1"/>
  <c r="A92" i="1"/>
  <c r="C84" i="1"/>
  <c r="A84" i="1"/>
  <c r="C81" i="1"/>
  <c r="A80" i="1"/>
  <c r="C79" i="1"/>
  <c r="C78" i="1"/>
  <c r="A77" i="1"/>
  <c r="C76" i="1"/>
  <c r="A76" i="1"/>
  <c r="C74" i="1"/>
  <c r="A73" i="1"/>
  <c r="C71" i="1"/>
  <c r="A70" i="1"/>
  <c r="C68" i="1"/>
  <c r="A68" i="1"/>
  <c r="C65" i="1"/>
  <c r="C64" i="1"/>
  <c r="A63" i="1"/>
  <c r="C60" i="1"/>
  <c r="A60" i="1"/>
  <c r="C58" i="1"/>
  <c r="C57" i="1"/>
  <c r="A56" i="1"/>
  <c r="C52" i="1"/>
  <c r="A52" i="1"/>
  <c r="C51" i="1"/>
  <c r="A51" i="1"/>
  <c r="D48" i="1"/>
  <c r="B166" i="3" s="1"/>
  <c r="M167" i="3" s="1"/>
  <c r="B48" i="1"/>
  <c r="A98" i="1" s="1"/>
  <c r="D47" i="1"/>
  <c r="B164" i="3" s="1"/>
  <c r="M165" i="3" s="1"/>
  <c r="B47" i="1"/>
  <c r="B80" i="3" s="1"/>
  <c r="M81" i="3" s="1"/>
  <c r="D46" i="1"/>
  <c r="M444" i="2" s="1"/>
  <c r="B46" i="1"/>
  <c r="M209" i="2" s="1"/>
  <c r="D45" i="1"/>
  <c r="B160" i="3" s="1"/>
  <c r="M161" i="3" s="1"/>
  <c r="B45" i="1"/>
  <c r="A209" i="2" s="1"/>
  <c r="D44" i="1"/>
  <c r="B158" i="3" s="1"/>
  <c r="M159" i="3" s="1"/>
  <c r="B44" i="1"/>
  <c r="B74" i="3" s="1"/>
  <c r="M75" i="3" s="1"/>
  <c r="D43" i="1"/>
  <c r="B156" i="3" s="1"/>
  <c r="M157" i="3" s="1"/>
  <c r="B43" i="1"/>
  <c r="A196" i="2" s="1"/>
  <c r="D40" i="1"/>
  <c r="C90" i="1" s="1"/>
  <c r="B40" i="1"/>
  <c r="A90" i="1" s="1"/>
  <c r="D39" i="1"/>
  <c r="C89" i="1" s="1"/>
  <c r="B39" i="1"/>
  <c r="B66" i="3" s="1"/>
  <c r="M67" i="3" s="1"/>
  <c r="D38" i="1"/>
  <c r="B148" i="3" s="1"/>
  <c r="M149" i="3" s="1"/>
  <c r="B38" i="1"/>
  <c r="B64" i="3" s="1"/>
  <c r="M65" i="3" s="1"/>
  <c r="D37" i="1"/>
  <c r="C87" i="1" s="1"/>
  <c r="B37" i="1"/>
  <c r="B62" i="3" s="1"/>
  <c r="M63" i="3" s="1"/>
  <c r="D36" i="1"/>
  <c r="B144" i="3" s="1"/>
  <c r="M145" i="3" s="1"/>
  <c r="B36" i="1"/>
  <c r="B60" i="3" s="1"/>
  <c r="M61" i="3" s="1"/>
  <c r="D35" i="1"/>
  <c r="A391" i="2" s="1"/>
  <c r="B35" i="1"/>
  <c r="A157" i="2" s="1"/>
  <c r="D32" i="1"/>
  <c r="M378" i="2" s="1"/>
  <c r="B32" i="1"/>
  <c r="B54" i="3" s="1"/>
  <c r="M55" i="3" s="1"/>
  <c r="D31" i="1"/>
  <c r="B136" i="3" s="1"/>
  <c r="M137" i="3" s="1"/>
  <c r="B31" i="1"/>
  <c r="B52" i="3" s="1"/>
  <c r="M53" i="3" s="1"/>
  <c r="D30" i="1"/>
  <c r="B134" i="3" s="1"/>
  <c r="M135" i="3" s="1"/>
  <c r="B30" i="1"/>
  <c r="M131" i="2" s="1"/>
  <c r="D29" i="1"/>
  <c r="A365" i="2" s="1"/>
  <c r="B29" i="1"/>
  <c r="B48" i="3" s="1"/>
  <c r="M49" i="3" s="1"/>
  <c r="D28" i="1"/>
  <c r="B130" i="3" s="1"/>
  <c r="M131" i="3" s="1"/>
  <c r="B28" i="1"/>
  <c r="A78" i="1" s="1"/>
  <c r="D27" i="1"/>
  <c r="C77" i="1" s="1"/>
  <c r="B27" i="1"/>
  <c r="B44" i="3" s="1"/>
  <c r="M45" i="3" s="1"/>
  <c r="D24" i="1"/>
  <c r="M339" i="2" s="1"/>
  <c r="B24" i="1"/>
  <c r="B40" i="3" s="1"/>
  <c r="M41" i="3" s="1"/>
  <c r="D23" i="1"/>
  <c r="C73" i="1" s="1"/>
  <c r="B23" i="1"/>
  <c r="B38" i="3" s="1"/>
  <c r="M39" i="3" s="1"/>
  <c r="D22" i="1"/>
  <c r="B120" i="3" s="1"/>
  <c r="M121" i="3" s="1"/>
  <c r="B22" i="1"/>
  <c r="B36" i="3" s="1"/>
  <c r="M37" i="3" s="1"/>
  <c r="D21" i="1"/>
  <c r="B118" i="3" s="1"/>
  <c r="M119" i="3" s="1"/>
  <c r="B21" i="1"/>
  <c r="A71" i="1" s="1"/>
  <c r="D20" i="1"/>
  <c r="C70" i="1" s="1"/>
  <c r="B20" i="1"/>
  <c r="B32" i="3" s="1"/>
  <c r="M33" i="3" s="1"/>
  <c r="D19" i="1"/>
  <c r="B114" i="3" s="1"/>
  <c r="M115" i="3" s="1"/>
  <c r="B19" i="1"/>
  <c r="A79" i="2" s="1"/>
  <c r="D16" i="1"/>
  <c r="B110" i="3" s="1"/>
  <c r="B16" i="1"/>
  <c r="B26" i="3" s="1"/>
  <c r="M27" i="3" s="1"/>
  <c r="D15" i="1"/>
  <c r="B108" i="3" s="1"/>
  <c r="M109" i="3" s="1"/>
  <c r="B15" i="1"/>
  <c r="A66" i="2" s="1"/>
  <c r="D14" i="1"/>
  <c r="M287" i="2" s="1"/>
  <c r="B14" i="1"/>
  <c r="A64" i="1" s="1"/>
  <c r="D13" i="1"/>
  <c r="C63" i="1" s="1"/>
  <c r="B13" i="1"/>
  <c r="A53" i="2" s="1"/>
  <c r="D12" i="1"/>
  <c r="B102" i="3" s="1"/>
  <c r="M103" i="3" s="1"/>
  <c r="B12" i="1"/>
  <c r="M40" i="2" s="1"/>
  <c r="D11" i="1"/>
  <c r="B100" i="3" s="1"/>
  <c r="M101" i="3" s="1"/>
  <c r="B11" i="1"/>
  <c r="A61" i="1" s="1"/>
  <c r="D8" i="1"/>
  <c r="B96" i="3" s="1"/>
  <c r="M97" i="3" s="1"/>
  <c r="B8" i="1"/>
  <c r="B12" i="3" s="1"/>
  <c r="M13" i="3" s="1"/>
  <c r="D7" i="1"/>
  <c r="B94" i="3" s="1"/>
  <c r="M95" i="3" s="1"/>
  <c r="B7" i="1"/>
  <c r="A57" i="1" s="1"/>
  <c r="D6" i="1"/>
  <c r="C56" i="1" s="1"/>
  <c r="B6" i="1"/>
  <c r="B8" i="3" s="1"/>
  <c r="M9" i="3" s="1"/>
  <c r="D5" i="1"/>
  <c r="C55" i="1" s="1"/>
  <c r="B5" i="1"/>
  <c r="B6" i="3" s="1"/>
  <c r="M7" i="3" s="1"/>
  <c r="D4" i="1"/>
  <c r="C54" i="1" s="1"/>
  <c r="B4" i="1"/>
  <c r="A54" i="1" s="1"/>
  <c r="D3" i="1"/>
  <c r="A235" i="2" s="1"/>
  <c r="B3" i="1"/>
  <c r="B2" i="3" s="1"/>
  <c r="M3" i="3" s="1"/>
  <c r="N33" i="3" l="1"/>
  <c r="N91" i="3"/>
  <c r="N101" i="3"/>
  <c r="N119" i="3"/>
  <c r="N47" i="3"/>
  <c r="H125" i="3"/>
  <c r="N67" i="3"/>
  <c r="N5" i="3"/>
  <c r="H11" i="3"/>
  <c r="H37" i="3"/>
  <c r="H53" i="3"/>
  <c r="N59" i="3"/>
  <c r="H63" i="3"/>
  <c r="N73" i="3"/>
  <c r="N87" i="3"/>
  <c r="N77" i="3"/>
  <c r="N153" i="3"/>
  <c r="H27" i="3"/>
  <c r="H41" i="3"/>
  <c r="H49" i="3"/>
  <c r="H107" i="3"/>
  <c r="N145" i="3"/>
  <c r="K145" i="3"/>
  <c r="N9" i="3"/>
  <c r="H39" i="3"/>
  <c r="H79" i="3"/>
  <c r="H121" i="3"/>
  <c r="N21" i="3"/>
  <c r="N35" i="3"/>
  <c r="N45" i="3"/>
  <c r="N117" i="3"/>
  <c r="N157" i="3"/>
  <c r="N3" i="3"/>
  <c r="D4" i="4" s="1"/>
  <c r="E4" i="4" s="1"/>
  <c r="H13" i="3"/>
  <c r="K101" i="3" s="1"/>
  <c r="H69" i="3"/>
  <c r="N75" i="3"/>
  <c r="H83" i="3"/>
  <c r="N89" i="3"/>
  <c r="K89" i="3"/>
  <c r="N147" i="3"/>
  <c r="H25" i="3"/>
  <c r="K31" i="3" s="1"/>
  <c r="N31" i="3"/>
  <c r="H51" i="3"/>
  <c r="H61" i="3"/>
  <c r="H103" i="3"/>
  <c r="N115" i="3"/>
  <c r="N7" i="3"/>
  <c r="D27" i="4" s="1"/>
  <c r="E27" i="4" s="1"/>
  <c r="H55" i="3"/>
  <c r="N65" i="3"/>
  <c r="N93" i="3"/>
  <c r="H109" i="3"/>
  <c r="H111" i="3"/>
  <c r="H137" i="3"/>
  <c r="K143" i="3"/>
  <c r="N143" i="3"/>
  <c r="N95" i="3"/>
  <c r="H19" i="3"/>
  <c r="H23" i="3"/>
  <c r="H81" i="3"/>
  <c r="H97" i="3"/>
  <c r="H105" i="3"/>
  <c r="N149" i="3"/>
  <c r="A58" i="1"/>
  <c r="A65" i="1"/>
  <c r="A72" i="1"/>
  <c r="A79" i="1"/>
  <c r="A86" i="1"/>
  <c r="A93" i="1"/>
  <c r="A1" i="2"/>
  <c r="A92" i="2"/>
  <c r="A170" i="2"/>
  <c r="A248" i="2"/>
  <c r="A326" i="2"/>
  <c r="A404" i="2"/>
  <c r="B18" i="3"/>
  <c r="M19" i="3" s="1"/>
  <c r="B24" i="3"/>
  <c r="M25" i="3" s="1"/>
  <c r="B58" i="3"/>
  <c r="M59" i="3" s="1"/>
  <c r="B68" i="3"/>
  <c r="M69" i="3" s="1"/>
  <c r="B76" i="3"/>
  <c r="M77" i="3" s="1"/>
  <c r="B78" i="3"/>
  <c r="M79" i="3" s="1"/>
  <c r="B132" i="3"/>
  <c r="M133" i="3" s="1"/>
  <c r="H159" i="3"/>
  <c r="H123" i="3"/>
  <c r="H167" i="3"/>
  <c r="C86" i="1"/>
  <c r="M248" i="2"/>
  <c r="A53" i="1"/>
  <c r="A66" i="1"/>
  <c r="A87" i="1"/>
  <c r="A14" i="2"/>
  <c r="A105" i="2"/>
  <c r="A183" i="2"/>
  <c r="A261" i="2"/>
  <c r="A339" i="2"/>
  <c r="A418" i="2"/>
  <c r="B16" i="3"/>
  <c r="M17" i="3" s="1"/>
  <c r="D56" i="4" s="1"/>
  <c r="E56" i="4" s="1"/>
  <c r="C85" i="1"/>
  <c r="C72" i="1"/>
  <c r="M404" i="2"/>
  <c r="C53" i="1"/>
  <c r="C66" i="1"/>
  <c r="C80" i="1"/>
  <c r="C94" i="1"/>
  <c r="M14" i="2"/>
  <c r="M105" i="2"/>
  <c r="M183" i="2"/>
  <c r="M261" i="2"/>
  <c r="M418" i="2"/>
  <c r="B34" i="3"/>
  <c r="M35" i="3" s="1"/>
  <c r="B72" i="3"/>
  <c r="M73" i="3" s="1"/>
  <c r="B82" i="3"/>
  <c r="M83" i="3" s="1"/>
  <c r="B90" i="3"/>
  <c r="M91" i="3" s="1"/>
  <c r="B92" i="3"/>
  <c r="M93" i="3" s="1"/>
  <c r="H133" i="3"/>
  <c r="B152" i="3"/>
  <c r="M153" i="3" s="1"/>
  <c r="C93" i="1"/>
  <c r="M326" i="2"/>
  <c r="A74" i="1"/>
  <c r="A81" i="1"/>
  <c r="A88" i="1"/>
  <c r="A95" i="1"/>
  <c r="A27" i="2"/>
  <c r="A118" i="2"/>
  <c r="A274" i="2"/>
  <c r="A352" i="2"/>
  <c r="A431" i="2"/>
  <c r="B88" i="3"/>
  <c r="M89" i="3" s="1"/>
  <c r="B150" i="3"/>
  <c r="M151" i="3" s="1"/>
  <c r="B162" i="3"/>
  <c r="M163" i="3" s="1"/>
  <c r="H131" i="3"/>
  <c r="H151" i="3"/>
  <c r="C61" i="1"/>
  <c r="C88" i="1"/>
  <c r="M274" i="2"/>
  <c r="M431" i="2"/>
  <c r="A55" i="1"/>
  <c r="A62" i="1"/>
  <c r="A69" i="1"/>
  <c r="A82" i="1"/>
  <c r="A89" i="1"/>
  <c r="A96" i="1"/>
  <c r="A131" i="2"/>
  <c r="A287" i="2"/>
  <c r="A444" i="2"/>
  <c r="B30" i="3"/>
  <c r="M31" i="3" s="1"/>
  <c r="B50" i="3"/>
  <c r="M51" i="3" s="1"/>
  <c r="B86" i="3"/>
  <c r="M87" i="3" s="1"/>
  <c r="B104" i="3"/>
  <c r="M105" i="3" s="1"/>
  <c r="B106" i="3"/>
  <c r="M107" i="3" s="1"/>
  <c r="B116" i="3"/>
  <c r="M117" i="3" s="1"/>
  <c r="B138" i="3"/>
  <c r="M139" i="3" s="1"/>
  <c r="B142" i="3"/>
  <c r="M143" i="3" s="1"/>
  <c r="H176" i="3"/>
  <c r="U106" i="5"/>
  <c r="M352" i="2"/>
  <c r="C62" i="1"/>
  <c r="C69" i="1"/>
  <c r="C82" i="1"/>
  <c r="C96" i="1"/>
  <c r="M365" i="2"/>
  <c r="B46" i="3"/>
  <c r="M47" i="3" s="1"/>
  <c r="B128" i="3"/>
  <c r="M129" i="3" s="1"/>
  <c r="H139" i="3"/>
  <c r="C97" i="1"/>
  <c r="M144" i="2"/>
  <c r="M222" i="2"/>
  <c r="M300" i="2"/>
  <c r="M458" i="2"/>
  <c r="H161" i="3"/>
  <c r="A85" i="1"/>
  <c r="A313" i="2"/>
  <c r="U22" i="5"/>
  <c r="U14" i="5"/>
  <c r="U29" i="5"/>
  <c r="U21" i="5"/>
  <c r="U98" i="5"/>
  <c r="U105" i="5"/>
  <c r="U113" i="5"/>
  <c r="D5" i="4"/>
  <c r="E5" i="4" s="1"/>
  <c r="D19" i="4"/>
  <c r="E19" i="4" s="1"/>
  <c r="D49" i="4"/>
  <c r="E49" i="4" s="1"/>
  <c r="D58" i="4" l="1"/>
  <c r="E58" i="4" s="1"/>
  <c r="N125" i="3"/>
  <c r="K125" i="3"/>
  <c r="D3" i="4"/>
  <c r="E3" i="4" s="1"/>
  <c r="K115" i="3"/>
  <c r="K45" i="3"/>
  <c r="D14" i="4"/>
  <c r="E14" i="4" s="1"/>
  <c r="K73" i="3"/>
  <c r="K47" i="3"/>
  <c r="D47" i="4"/>
  <c r="E47" i="4" s="1"/>
  <c r="D23" i="4"/>
  <c r="E23" i="4" s="1"/>
  <c r="N167" i="3"/>
  <c r="D29" i="4" s="1"/>
  <c r="E29" i="4" s="1"/>
  <c r="K167" i="3"/>
  <c r="D73" i="4"/>
  <c r="E73" i="4" s="1"/>
  <c r="N137" i="3"/>
  <c r="K137" i="3"/>
  <c r="N103" i="3"/>
  <c r="K103" i="3"/>
  <c r="K35" i="3"/>
  <c r="D18" i="4"/>
  <c r="E18" i="4" s="1"/>
  <c r="D42" i="4"/>
  <c r="E42" i="4" s="1"/>
  <c r="N49" i="3"/>
  <c r="K49" i="3"/>
  <c r="K59" i="3"/>
  <c r="K119" i="3"/>
  <c r="D12" i="4"/>
  <c r="E12" i="4" s="1"/>
  <c r="N151" i="3"/>
  <c r="D69" i="4" s="1"/>
  <c r="E69" i="4" s="1"/>
  <c r="F69" i="4" s="1"/>
  <c r="H69" i="4" s="1"/>
  <c r="K151" i="3"/>
  <c r="K129" i="3"/>
  <c r="K111" i="3"/>
  <c r="N111" i="3"/>
  <c r="N61" i="3"/>
  <c r="K61" i="3"/>
  <c r="K75" i="3"/>
  <c r="D20" i="4"/>
  <c r="E20" i="4" s="1"/>
  <c r="D44" i="4"/>
  <c r="E44" i="4" s="1"/>
  <c r="N41" i="3"/>
  <c r="K41" i="3"/>
  <c r="D43" i="4"/>
  <c r="E43" i="4" s="1"/>
  <c r="K131" i="3"/>
  <c r="N131" i="3"/>
  <c r="K123" i="3"/>
  <c r="N123" i="3"/>
  <c r="D68" i="4" s="1"/>
  <c r="E68" i="4" s="1"/>
  <c r="K149" i="3"/>
  <c r="N109" i="3"/>
  <c r="D60" i="4" s="1"/>
  <c r="E60" i="4" s="1"/>
  <c r="K109" i="3"/>
  <c r="N51" i="3"/>
  <c r="K51" i="3"/>
  <c r="N69" i="3"/>
  <c r="K69" i="3"/>
  <c r="K21" i="3"/>
  <c r="D22" i="4"/>
  <c r="E22" i="4" s="1"/>
  <c r="D70" i="4"/>
  <c r="E70" i="4" s="1"/>
  <c r="N27" i="3"/>
  <c r="K27" i="3"/>
  <c r="N53" i="3"/>
  <c r="D63" i="4" s="1"/>
  <c r="E63" i="4" s="1"/>
  <c r="K53" i="3"/>
  <c r="D36" i="4"/>
  <c r="E36" i="4" s="1"/>
  <c r="N83" i="3"/>
  <c r="D9" i="4" s="1"/>
  <c r="E9" i="4" s="1"/>
  <c r="K83" i="3"/>
  <c r="N63" i="3"/>
  <c r="K63" i="3"/>
  <c r="K163" i="3"/>
  <c r="K165" i="3"/>
  <c r="N105" i="3"/>
  <c r="K105" i="3"/>
  <c r="K93" i="3"/>
  <c r="K13" i="3"/>
  <c r="N13" i="3"/>
  <c r="D67" i="4" s="1"/>
  <c r="E67" i="4" s="1"/>
  <c r="D24" i="4"/>
  <c r="E24" i="4" s="1"/>
  <c r="D48" i="4"/>
  <c r="E48" i="4" s="1"/>
  <c r="K153" i="3"/>
  <c r="N37" i="3"/>
  <c r="K37" i="3"/>
  <c r="D25" i="4"/>
  <c r="E25" i="4" s="1"/>
  <c r="N107" i="3"/>
  <c r="D38" i="4" s="1"/>
  <c r="E38" i="4" s="1"/>
  <c r="K107" i="3"/>
  <c r="D45" i="4"/>
  <c r="E45" i="4" s="1"/>
  <c r="D17" i="4"/>
  <c r="E17" i="4" s="1"/>
  <c r="D15" i="4"/>
  <c r="E15" i="4" s="1"/>
  <c r="N139" i="3"/>
  <c r="D66" i="4" s="1"/>
  <c r="E66" i="4" s="1"/>
  <c r="K139" i="3"/>
  <c r="K159" i="3"/>
  <c r="N159" i="3"/>
  <c r="D51" i="4" s="1"/>
  <c r="E51" i="4" s="1"/>
  <c r="N97" i="3"/>
  <c r="D46" i="4" s="1"/>
  <c r="E46" i="4" s="1"/>
  <c r="K97" i="3"/>
  <c r="K3" i="3"/>
  <c r="D2" i="4"/>
  <c r="E2" i="4" s="1"/>
  <c r="D26" i="4"/>
  <c r="E26" i="4" s="1"/>
  <c r="D50" i="4"/>
  <c r="E50" i="4" s="1"/>
  <c r="N121" i="3"/>
  <c r="D65" i="4" s="1"/>
  <c r="E65" i="4" s="1"/>
  <c r="K121" i="3"/>
  <c r="N11" i="3"/>
  <c r="D62" i="4" s="1"/>
  <c r="E62" i="4" s="1"/>
  <c r="K11" i="3"/>
  <c r="K91" i="3"/>
  <c r="D64" i="4"/>
  <c r="E64" i="4" s="1"/>
  <c r="D21" i="4"/>
  <c r="E21" i="4" s="1"/>
  <c r="D37" i="4"/>
  <c r="E37" i="4" s="1"/>
  <c r="N81" i="3"/>
  <c r="D72" i="4" s="1"/>
  <c r="E72" i="4" s="1"/>
  <c r="K81" i="3"/>
  <c r="K65" i="3"/>
  <c r="K25" i="3"/>
  <c r="N25" i="3"/>
  <c r="D39" i="4" s="1"/>
  <c r="E39" i="4" s="1"/>
  <c r="D28" i="4"/>
  <c r="E28" i="4" s="1"/>
  <c r="D52" i="4"/>
  <c r="E52" i="4" s="1"/>
  <c r="K79" i="3"/>
  <c r="N79" i="3"/>
  <c r="D41" i="4" s="1"/>
  <c r="E41" i="4" s="1"/>
  <c r="K5" i="3"/>
  <c r="D16" i="4"/>
  <c r="E16" i="4" s="1"/>
  <c r="K133" i="3"/>
  <c r="N133" i="3"/>
  <c r="K23" i="3"/>
  <c r="N23" i="3"/>
  <c r="D71" i="4" s="1"/>
  <c r="E71" i="4" s="1"/>
  <c r="K147" i="3"/>
  <c r="K157" i="3"/>
  <c r="D6" i="4"/>
  <c r="E6" i="4" s="1"/>
  <c r="D30" i="4"/>
  <c r="E30" i="4" s="1"/>
  <c r="D54" i="4"/>
  <c r="E54" i="4" s="1"/>
  <c r="N39" i="3"/>
  <c r="D53" i="4" s="1"/>
  <c r="E53" i="4" s="1"/>
  <c r="K39" i="3"/>
  <c r="K77" i="3"/>
  <c r="K33" i="3"/>
  <c r="D40" i="4"/>
  <c r="E40" i="4" s="1"/>
  <c r="D61" i="4"/>
  <c r="E61" i="4" s="1"/>
  <c r="D13" i="4"/>
  <c r="E13" i="4" s="1"/>
  <c r="D59" i="4"/>
  <c r="E59" i="4" s="1"/>
  <c r="D35" i="4"/>
  <c r="E35" i="4" s="1"/>
  <c r="D11" i="4"/>
  <c r="E11" i="4" s="1"/>
  <c r="D57" i="4"/>
  <c r="E57" i="4" s="1"/>
  <c r="D33" i="4"/>
  <c r="E33" i="4" s="1"/>
  <c r="N19" i="3"/>
  <c r="K19" i="3"/>
  <c r="K55" i="3"/>
  <c r="N55" i="3"/>
  <c r="D8" i="4"/>
  <c r="E8" i="4" s="1"/>
  <c r="D32" i="4"/>
  <c r="E32" i="4" s="1"/>
  <c r="K9" i="3"/>
  <c r="K87" i="3"/>
  <c r="D55" i="4"/>
  <c r="E55" i="4" s="1"/>
  <c r="D31" i="4"/>
  <c r="E31" i="4" s="1"/>
  <c r="D7" i="4"/>
  <c r="E7" i="4" s="1"/>
  <c r="K161" i="3"/>
  <c r="N161" i="3"/>
  <c r="K95" i="3"/>
  <c r="K7" i="3"/>
  <c r="K17" i="3"/>
  <c r="K117" i="3"/>
  <c r="D10" i="4"/>
  <c r="E10" i="4" s="1"/>
  <c r="D34" i="4"/>
  <c r="E34" i="4" s="1"/>
  <c r="K67" i="3"/>
  <c r="K135" i="3"/>
  <c r="F9" i="4" l="1"/>
  <c r="H9" i="4" s="1"/>
  <c r="F60" i="4"/>
  <c r="H60" i="4" s="1"/>
  <c r="F66" i="4"/>
  <c r="H66" i="4" s="1"/>
  <c r="F63" i="4"/>
  <c r="H63" i="4" s="1"/>
  <c r="F68" i="4"/>
  <c r="H68" i="4" s="1"/>
  <c r="F65" i="4"/>
  <c r="H65" i="4" s="1"/>
  <c r="F71" i="4"/>
  <c r="H71" i="4" s="1"/>
  <c r="F38" i="4"/>
  <c r="H38" i="4" s="1"/>
  <c r="F41" i="4"/>
  <c r="H41" i="4" s="1"/>
  <c r="F72" i="4"/>
  <c r="H72" i="4" s="1"/>
  <c r="F51" i="4"/>
  <c r="H51" i="4" s="1"/>
  <c r="F39" i="4"/>
  <c r="H39" i="4" s="1"/>
  <c r="F5" i="4"/>
  <c r="H5" i="4" s="1"/>
  <c r="F46" i="4"/>
  <c r="H46" i="4" s="1"/>
  <c r="F57" i="4"/>
  <c r="H57" i="4" s="1"/>
  <c r="F20" i="4"/>
  <c r="H20" i="4" s="1"/>
  <c r="F73" i="4"/>
  <c r="H73" i="4" s="1"/>
  <c r="F55" i="4"/>
  <c r="H55" i="4" s="1"/>
  <c r="F11" i="4"/>
  <c r="H11" i="4" s="1"/>
  <c r="F6" i="4"/>
  <c r="H6" i="4" s="1"/>
  <c r="F29" i="4"/>
  <c r="H29" i="4" s="1"/>
  <c r="F59" i="4"/>
  <c r="H59" i="4" s="1"/>
  <c r="F28" i="4"/>
  <c r="H28" i="4" s="1"/>
  <c r="F54" i="4"/>
  <c r="H54" i="4" s="1"/>
  <c r="F62" i="4"/>
  <c r="H62" i="4" s="1"/>
  <c r="F3" i="4"/>
  <c r="H3" i="4" s="1"/>
  <c r="F32" i="4"/>
  <c r="H32" i="4" s="1"/>
  <c r="F13" i="4"/>
  <c r="H13" i="4" s="1"/>
  <c r="F15" i="4"/>
  <c r="H15" i="4" s="1"/>
  <c r="F22" i="4"/>
  <c r="H22" i="4" s="1"/>
  <c r="F31" i="4"/>
  <c r="H31" i="4" s="1"/>
  <c r="F61" i="4"/>
  <c r="H61" i="4" s="1"/>
  <c r="F50" i="4"/>
  <c r="H50" i="4" s="1"/>
  <c r="F42" i="4"/>
  <c r="H42" i="4" s="1"/>
  <c r="F23" i="4"/>
  <c r="H23" i="4" s="1"/>
  <c r="F35" i="4"/>
  <c r="H35" i="4" s="1"/>
  <c r="F8" i="4"/>
  <c r="H8" i="4" s="1"/>
  <c r="F40" i="4"/>
  <c r="H40" i="4" s="1"/>
  <c r="F26" i="4"/>
  <c r="H26" i="4" s="1"/>
  <c r="F18" i="4"/>
  <c r="H18" i="4" s="1"/>
  <c r="F47" i="4"/>
  <c r="H47" i="4" s="1"/>
  <c r="F30" i="4"/>
  <c r="H30" i="4" s="1"/>
  <c r="F25" i="4"/>
  <c r="H25" i="4" s="1"/>
  <c r="F10" i="4"/>
  <c r="H10" i="4" s="1"/>
  <c r="F2" i="4"/>
  <c r="F17" i="4"/>
  <c r="H17" i="4" s="1"/>
  <c r="F48" i="4"/>
  <c r="H48" i="4" s="1"/>
  <c r="F43" i="4"/>
  <c r="H43" i="4" s="1"/>
  <c r="F70" i="4"/>
  <c r="H70" i="4" s="1"/>
  <c r="F24" i="4"/>
  <c r="H24" i="4" s="1"/>
  <c r="F58" i="4"/>
  <c r="H58" i="4" s="1"/>
  <c r="F7" i="4"/>
  <c r="H7" i="4" s="1"/>
  <c r="F52" i="4"/>
  <c r="H52" i="4" s="1"/>
  <c r="F16" i="4"/>
  <c r="H16" i="4" s="1"/>
  <c r="F37" i="4"/>
  <c r="H37" i="4" s="1"/>
  <c r="F67" i="4"/>
  <c r="H67" i="4" s="1"/>
  <c r="F36" i="4"/>
  <c r="H36" i="4" s="1"/>
  <c r="F27" i="4"/>
  <c r="H27" i="4" s="1"/>
  <c r="F33" i="4"/>
  <c r="H33" i="4" s="1"/>
  <c r="F34" i="4"/>
  <c r="H34" i="4" s="1"/>
  <c r="F53" i="4"/>
  <c r="H53" i="4" s="1"/>
  <c r="F49" i="4"/>
  <c r="H49" i="4" s="1"/>
  <c r="F21" i="4"/>
  <c r="H21" i="4" s="1"/>
  <c r="F19" i="4"/>
  <c r="H19" i="4" s="1"/>
  <c r="F56" i="4"/>
  <c r="H56" i="4" s="1"/>
  <c r="F64" i="4"/>
  <c r="H64" i="4" s="1"/>
  <c r="F45" i="4"/>
  <c r="H45" i="4" s="1"/>
  <c r="F44" i="4"/>
  <c r="H44" i="4" s="1"/>
  <c r="F12" i="4"/>
  <c r="H12" i="4" s="1"/>
  <c r="F14" i="4"/>
  <c r="H14" i="4" s="1"/>
  <c r="F4" i="4"/>
  <c r="H4" i="4" s="1"/>
  <c r="B121" i="5" l="1"/>
  <c r="F120" i="5" s="1"/>
  <c r="B115" i="5"/>
  <c r="T108" i="5" s="1"/>
  <c r="B37" i="5"/>
  <c r="F36" i="5" s="1"/>
  <c r="J37" i="5" s="1"/>
  <c r="B31" i="5"/>
  <c r="T24" i="5" s="1"/>
  <c r="B120" i="5"/>
  <c r="T111" i="5" s="1"/>
  <c r="U111" i="5" s="1"/>
  <c r="B114" i="5"/>
  <c r="F115" i="5" s="1"/>
  <c r="B112" i="5"/>
  <c r="T107" i="5" s="1"/>
  <c r="B110" i="5"/>
  <c r="F111" i="5" s="1"/>
  <c r="J113" i="5" s="1"/>
  <c r="N117" i="5" s="1"/>
  <c r="N110" i="5" s="1"/>
  <c r="R125" i="5" s="1"/>
  <c r="B106" i="5"/>
  <c r="F107" i="5" s="1"/>
  <c r="J106" i="5" s="1"/>
  <c r="N102" i="5" s="1"/>
  <c r="B104" i="5"/>
  <c r="T103" i="5" s="1"/>
  <c r="B102" i="5"/>
  <c r="T102" i="5" s="1"/>
  <c r="B100" i="5"/>
  <c r="F100" i="5" s="1"/>
  <c r="B98" i="5"/>
  <c r="F99" i="5" s="1"/>
  <c r="J98" i="5" s="1"/>
  <c r="B96" i="5"/>
  <c r="T99" i="5" s="1"/>
  <c r="B94" i="5"/>
  <c r="F95" i="5" s="1"/>
  <c r="B36" i="5"/>
  <c r="T27" i="5" s="1"/>
  <c r="B30" i="5"/>
  <c r="F31" i="5" s="1"/>
  <c r="J30" i="5" s="1"/>
  <c r="B28" i="5"/>
  <c r="F28" i="5" s="1"/>
  <c r="B26" i="5"/>
  <c r="F27" i="5" s="1"/>
  <c r="J29" i="5" s="1"/>
  <c r="N33" i="5" s="1"/>
  <c r="N26" i="5" s="1"/>
  <c r="R41" i="5" s="1"/>
  <c r="B22" i="5"/>
  <c r="F23" i="5" s="1"/>
  <c r="J22" i="5" s="1"/>
  <c r="B20" i="5"/>
  <c r="F20" i="5" s="1"/>
  <c r="B18" i="5"/>
  <c r="F19" i="5" s="1"/>
  <c r="J21" i="5" s="1"/>
  <c r="N18" i="5" s="1"/>
  <c r="N25" i="5" s="1"/>
  <c r="B16" i="5"/>
  <c r="F16" i="5" s="1"/>
  <c r="B14" i="5"/>
  <c r="T16" i="5" s="1"/>
  <c r="B125" i="5"/>
  <c r="F124" i="5" s="1"/>
  <c r="J122" i="5" s="1"/>
  <c r="N118" i="5" s="1"/>
  <c r="B119" i="5"/>
  <c r="T110" i="5" s="1"/>
  <c r="B92" i="5"/>
  <c r="T97" i="5" s="1"/>
  <c r="B12" i="5"/>
  <c r="F12" i="5" s="1"/>
  <c r="B10" i="5"/>
  <c r="F11" i="5" s="1"/>
  <c r="J13" i="5" s="1"/>
  <c r="B91" i="5"/>
  <c r="B95" i="5" s="1"/>
  <c r="B41" i="5"/>
  <c r="F40" i="5" s="1"/>
  <c r="J38" i="5" s="1"/>
  <c r="N34" i="5" s="1"/>
  <c r="B35" i="5"/>
  <c r="T26" i="5" s="1"/>
  <c r="B8" i="5"/>
  <c r="B11" i="5" s="1"/>
  <c r="B118" i="5"/>
  <c r="F119" i="5" s="1"/>
  <c r="J121" i="5" s="1"/>
  <c r="B90" i="5"/>
  <c r="T96" i="5" s="1"/>
  <c r="B7" i="5"/>
  <c r="T13" i="5" s="1"/>
  <c r="H2" i="4"/>
  <c r="B89" i="5"/>
  <c r="B124" i="5" s="1"/>
  <c r="B34" i="5"/>
  <c r="F35" i="5" s="1"/>
  <c r="B6" i="5"/>
  <c r="B40" i="5" s="1"/>
  <c r="B123" i="5"/>
  <c r="F123" i="5" s="1"/>
  <c r="B117" i="5"/>
  <c r="F116" i="5" s="1"/>
  <c r="J114" i="5" s="1"/>
  <c r="B113" i="5"/>
  <c r="F112" i="5" s="1"/>
  <c r="B109" i="5"/>
  <c r="F108" i="5" s="1"/>
  <c r="B107" i="5"/>
  <c r="T104" i="5" s="1"/>
  <c r="B105" i="5"/>
  <c r="F104" i="5" s="1"/>
  <c r="J105" i="5" s="1"/>
  <c r="B103" i="5"/>
  <c r="F103" i="5" s="1"/>
  <c r="B101" i="5"/>
  <c r="T101" i="5" s="1"/>
  <c r="B99" i="5"/>
  <c r="T100" i="5" s="1"/>
  <c r="B97" i="5"/>
  <c r="F96" i="5" s="1"/>
  <c r="J97" i="5" s="1"/>
  <c r="N101" i="5" s="1"/>
  <c r="N109" i="5" s="1"/>
  <c r="B88" i="5"/>
  <c r="T95" i="5" s="1"/>
  <c r="B5" i="5"/>
  <c r="T12" i="5" s="1"/>
  <c r="B87" i="5"/>
  <c r="B111" i="5" s="1"/>
  <c r="B39" i="5"/>
  <c r="F39" i="5" s="1"/>
  <c r="B33" i="5"/>
  <c r="F32" i="5" s="1"/>
  <c r="B29" i="5"/>
  <c r="T23" i="5" s="1"/>
  <c r="B25" i="5"/>
  <c r="F24" i="5" s="1"/>
  <c r="B23" i="5"/>
  <c r="T20" i="5" s="1"/>
  <c r="B21" i="5"/>
  <c r="T19" i="5" s="1"/>
  <c r="B19" i="5"/>
  <c r="T18" i="5" s="1"/>
  <c r="B17" i="5"/>
  <c r="T17" i="5" s="1"/>
  <c r="B15" i="5"/>
  <c r="F15" i="5" s="1"/>
  <c r="J14" i="5" s="1"/>
  <c r="N17" i="5" s="1"/>
  <c r="B13" i="5"/>
  <c r="T15" i="5" s="1"/>
  <c r="B4" i="5"/>
  <c r="B27" i="5" s="1"/>
  <c r="B122" i="5"/>
  <c r="T112" i="5" s="1"/>
  <c r="B116" i="5"/>
  <c r="T109" i="5" s="1"/>
  <c r="B86" i="5"/>
  <c r="T94" i="5" s="1"/>
  <c r="B3" i="5"/>
  <c r="T11" i="5" s="1"/>
  <c r="B85" i="5"/>
  <c r="B108" i="5" s="1"/>
  <c r="B38" i="5"/>
  <c r="T28" i="5" s="1"/>
  <c r="B32" i="5"/>
  <c r="T25" i="5" s="1"/>
  <c r="B2" i="5"/>
  <c r="T10" i="5" s="1"/>
  <c r="U18" i="5" l="1"/>
  <c r="W18" i="5"/>
  <c r="W101" i="5"/>
  <c r="U101" i="5"/>
  <c r="W13" i="5"/>
  <c r="U13" i="5"/>
  <c r="U16" i="5"/>
  <c r="W16" i="5"/>
  <c r="W25" i="5"/>
  <c r="U25" i="5"/>
  <c r="W19" i="5"/>
  <c r="U19" i="5"/>
  <c r="W96" i="5"/>
  <c r="U96" i="5"/>
  <c r="W102" i="5"/>
  <c r="U102" i="5"/>
  <c r="U28" i="5"/>
  <c r="W28" i="5"/>
  <c r="W23" i="5"/>
  <c r="U23" i="5"/>
  <c r="U94" i="5"/>
  <c r="W94" i="5"/>
  <c r="W107" i="5"/>
  <c r="U107" i="5"/>
  <c r="W11" i="5"/>
  <c r="U11" i="5"/>
  <c r="U26" i="5"/>
  <c r="W26" i="5"/>
  <c r="W109" i="5"/>
  <c r="U109" i="5"/>
  <c r="W112" i="5"/>
  <c r="U112" i="5"/>
  <c r="U10" i="5"/>
  <c r="W10" i="5"/>
  <c r="U12" i="5"/>
  <c r="W12" i="5"/>
  <c r="W27" i="5"/>
  <c r="U27" i="5"/>
  <c r="U24" i="5"/>
  <c r="W24" i="5"/>
  <c r="W103" i="5"/>
  <c r="U103" i="5"/>
  <c r="W15" i="5"/>
  <c r="U15" i="5"/>
  <c r="W110" i="5"/>
  <c r="U110" i="5"/>
  <c r="W99" i="5"/>
  <c r="U99" i="5"/>
  <c r="V99" i="5" s="1"/>
  <c r="W108" i="5"/>
  <c r="U108" i="5"/>
  <c r="U20" i="5"/>
  <c r="W20" i="5"/>
  <c r="W104" i="5"/>
  <c r="U104" i="5"/>
  <c r="W95" i="5"/>
  <c r="U95" i="5"/>
  <c r="V111" i="5" s="1"/>
  <c r="W97" i="5"/>
  <c r="U97" i="5"/>
  <c r="W17" i="5"/>
  <c r="U17" i="5"/>
  <c r="V17" i="5" s="1"/>
  <c r="W100" i="5"/>
  <c r="U100" i="5"/>
  <c r="V12" i="5" l="1"/>
  <c r="V15" i="5"/>
  <c r="V94" i="5"/>
  <c r="V98" i="5"/>
  <c r="V106" i="5"/>
  <c r="V113" i="5"/>
  <c r="V105" i="5"/>
  <c r="V110" i="5"/>
  <c r="V23" i="5"/>
  <c r="V16" i="5"/>
  <c r="V18" i="5"/>
  <c r="V25" i="5"/>
  <c r="V104" i="5"/>
  <c r="V109" i="5"/>
  <c r="V13" i="5"/>
  <c r="V95" i="5"/>
  <c r="V103" i="5"/>
  <c r="W106" i="5" s="1"/>
  <c r="V28" i="5"/>
  <c r="V97" i="5"/>
  <c r="V112" i="5"/>
  <c r="V24" i="5"/>
  <c r="V102" i="5"/>
  <c r="V101" i="5"/>
  <c r="V19" i="5"/>
  <c r="V10" i="5"/>
  <c r="V22" i="5"/>
  <c r="V21" i="5"/>
  <c r="V29" i="5"/>
  <c r="V14" i="5"/>
  <c r="V20" i="5"/>
  <c r="V108" i="5"/>
  <c r="V27" i="5"/>
  <c r="V26" i="5"/>
  <c r="V107" i="5"/>
  <c r="V100" i="5"/>
  <c r="V11" i="5"/>
  <c r="V96" i="5"/>
  <c r="B166" i="5" l="1"/>
  <c r="F164" i="5" s="1"/>
  <c r="B142" i="5"/>
  <c r="F140" i="5" s="1"/>
  <c r="J143" i="5" s="1"/>
  <c r="B130" i="5"/>
  <c r="B153" i="5"/>
  <c r="B129" i="5"/>
  <c r="B149" i="5" s="1"/>
  <c r="B128" i="5"/>
  <c r="B162" i="5"/>
  <c r="F163" i="5" s="1"/>
  <c r="J160" i="5" s="1"/>
  <c r="B150" i="5"/>
  <c r="F148" i="5" s="1"/>
  <c r="J144" i="5" s="1"/>
  <c r="N151" i="5" s="1"/>
  <c r="B161" i="5"/>
  <c r="B137" i="5"/>
  <c r="F139" i="5" s="1"/>
  <c r="B135" i="5"/>
  <c r="B138" i="5" s="1"/>
  <c r="B158" i="5"/>
  <c r="F156" i="5" s="1"/>
  <c r="J159" i="5" s="1"/>
  <c r="N152" i="5" s="1"/>
  <c r="B146" i="5"/>
  <c r="B134" i="5"/>
  <c r="B157" i="5"/>
  <c r="B145" i="5"/>
  <c r="F147" i="5" s="1"/>
  <c r="B133" i="5"/>
  <c r="B165" i="5" s="1"/>
  <c r="B132" i="5"/>
  <c r="B131" i="5"/>
  <c r="B154" i="5" s="1"/>
  <c r="F155" i="5" s="1"/>
  <c r="B82" i="5"/>
  <c r="F80" i="5" s="1"/>
  <c r="J76" i="5" s="1"/>
  <c r="B58" i="5"/>
  <c r="B47" i="5"/>
  <c r="B70" i="5" s="1"/>
  <c r="B69" i="5"/>
  <c r="F71" i="5" s="1"/>
  <c r="B46" i="5"/>
  <c r="B57" i="5"/>
  <c r="F56" i="5" s="1"/>
  <c r="J59" i="5" s="1"/>
  <c r="B45" i="5"/>
  <c r="B65" i="5" s="1"/>
  <c r="B44" i="5"/>
  <c r="B78" i="5"/>
  <c r="F79" i="5" s="1"/>
  <c r="B66" i="5"/>
  <c r="F64" i="5" s="1"/>
  <c r="B77" i="5"/>
  <c r="B53" i="5"/>
  <c r="F55" i="5" s="1"/>
  <c r="B74" i="5"/>
  <c r="F72" i="5" s="1"/>
  <c r="J75" i="5" s="1"/>
  <c r="N68" i="5" s="1"/>
  <c r="B62" i="5"/>
  <c r="B51" i="5"/>
  <c r="B54" i="5" s="1"/>
  <c r="B73" i="5"/>
  <c r="B61" i="5"/>
  <c r="F63" i="5" s="1"/>
  <c r="J60" i="5" s="1"/>
  <c r="N67" i="5" s="1"/>
  <c r="B50" i="5"/>
  <c r="B49" i="5"/>
  <c r="B81" i="5" s="1"/>
  <c r="B4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5" authorId="0" shapeId="0" xr:uid="{00000000-0006-0000-0000-000001000000}">
      <text>
        <r>
          <rPr>
            <sz val="10"/>
            <color rgb="FF000000"/>
            <rFont val="Arial"/>
            <scheme val="minor"/>
          </rPr>
          <t>Victoria Heavey:
AM Session</t>
        </r>
      </text>
    </comment>
  </commentList>
</comments>
</file>

<file path=xl/sharedStrings.xml><?xml version="1.0" encoding="utf-8"?>
<sst xmlns="http://schemas.openxmlformats.org/spreadsheetml/2006/main" count="1437" uniqueCount="296">
  <si>
    <t>CNZ North Island Pairs 2024</t>
  </si>
  <si>
    <t>29/05/24-30/05/24</t>
  </si>
  <si>
    <t>section 1</t>
  </si>
  <si>
    <t>section 7</t>
  </si>
  <si>
    <t>3-0</t>
  </si>
  <si>
    <t>0-3</t>
  </si>
  <si>
    <t>3-1</t>
  </si>
  <si>
    <t>1-3</t>
  </si>
  <si>
    <t>3-2</t>
  </si>
  <si>
    <t>2-3</t>
  </si>
  <si>
    <t>section 2</t>
  </si>
  <si>
    <t>section 8</t>
  </si>
  <si>
    <t>2-0</t>
  </si>
  <si>
    <t>0-2</t>
  </si>
  <si>
    <t>2-1</t>
  </si>
  <si>
    <t>1-2</t>
  </si>
  <si>
    <t>Top 3 (36) qualify</t>
  </si>
  <si>
    <t>section 3</t>
  </si>
  <si>
    <t>section 9</t>
  </si>
  <si>
    <t>Enter names in ranking order</t>
  </si>
  <si>
    <t>TARC Bayden Jackson &amp; Simon Singleton</t>
  </si>
  <si>
    <t>S1 P1</t>
  </si>
  <si>
    <t>NPL Adam Lilley &amp; Chris Geary</t>
  </si>
  <si>
    <t>S2 P1</t>
  </si>
  <si>
    <t>TGA Tom Cook &amp; Nik Hinga</t>
  </si>
  <si>
    <t>S3 P1</t>
  </si>
  <si>
    <t>NPL Thomas Defaria &amp; Ashleigh Allen</t>
  </si>
  <si>
    <t>S4 P1</t>
  </si>
  <si>
    <t>TOK Phil Wilkinson &amp; Des Blair</t>
  </si>
  <si>
    <t>S5 P1</t>
  </si>
  <si>
    <t>PAT Lincoln Muaulu &amp; Jay Singh</t>
  </si>
  <si>
    <t>S6 P1</t>
  </si>
  <si>
    <t>WAI Brent Wells &amp; Riley James</t>
  </si>
  <si>
    <t>S7 P1</t>
  </si>
  <si>
    <t>section 4</t>
  </si>
  <si>
    <t>section 10</t>
  </si>
  <si>
    <t>POR Craig Steinmetz &amp; Wayne Tibbitts</t>
  </si>
  <si>
    <t>S8 P1</t>
  </si>
  <si>
    <t>TGA Mike Ryan &amp; Brian Ward</t>
  </si>
  <si>
    <t>S9 P1</t>
  </si>
  <si>
    <t>LEV Billy McIntyre &amp; Crystalee Jane</t>
  </si>
  <si>
    <t>S10 P1</t>
  </si>
  <si>
    <t>SWA Blake Burnard &amp; Camelia Cook</t>
  </si>
  <si>
    <t>S11 P1</t>
  </si>
  <si>
    <t>TOK Gill Mitchell &amp; Graham Mitchell</t>
  </si>
  <si>
    <t>S12 P1</t>
  </si>
  <si>
    <t>OTAK Laurence &amp; Joseph Bishop</t>
  </si>
  <si>
    <t>S12 P2</t>
  </si>
  <si>
    <t>TGA Shay Laing -Smith &amp; Aaron Ratahi</t>
  </si>
  <si>
    <t>S11 P2</t>
  </si>
  <si>
    <t>NPL Patrick &amp; Riley O'Donnell</t>
  </si>
  <si>
    <t>S10 P2</t>
  </si>
  <si>
    <t>section 5</t>
  </si>
  <si>
    <t>section 11</t>
  </si>
  <si>
    <t>HEN Tony Van Wijk &amp; Sumit Monga</t>
  </si>
  <si>
    <t>S9 P2</t>
  </si>
  <si>
    <t>WAI Saiju Thomas &amp; Gary Abella</t>
  </si>
  <si>
    <t>S8 P2</t>
  </si>
  <si>
    <t>NPL Jesse Laursen &amp; Rod Buck</t>
  </si>
  <si>
    <t>S7 P2</t>
  </si>
  <si>
    <t>TOK Brooke Paul &amp; Kelly Paul</t>
  </si>
  <si>
    <t>S6 P2</t>
  </si>
  <si>
    <t>GLE Brett Beswick &amp; Gordon Gibson</t>
  </si>
  <si>
    <t>S5 P2</t>
  </si>
  <si>
    <t>MNU Glen Coutts &amp; Marino Hapi</t>
  </si>
  <si>
    <t>S4 P2</t>
  </si>
  <si>
    <t>PAT Leighton Pologa &amp; John Harrison</t>
  </si>
  <si>
    <t>S3 P2</t>
  </si>
  <si>
    <t>PAL Aaron Wolland &amp; Richard Parata</t>
  </si>
  <si>
    <t>S2 P2</t>
  </si>
  <si>
    <t>section 6</t>
  </si>
  <si>
    <t>section 12</t>
  </si>
  <si>
    <t>TGA Paul Goldthorpe &amp; Jimmy Stewart</t>
  </si>
  <si>
    <t>S1 P2</t>
  </si>
  <si>
    <t>SWA Deon Rawlings &amp; Eli French</t>
  </si>
  <si>
    <t>S1 P3</t>
  </si>
  <si>
    <t>PUK Peter Kingi &amp; Jim Johns</t>
  </si>
  <si>
    <t>S2 P3</t>
  </si>
  <si>
    <t>NPL Kelvin Dunlop &amp; Patrick Duffy</t>
  </si>
  <si>
    <t>S3 P3</t>
  </si>
  <si>
    <t>PAT Frank Edwards &amp; Gavin Anstis</t>
  </si>
  <si>
    <t>S4 P3</t>
  </si>
  <si>
    <t>WAI Roger Beardshall &amp; Dale Burns</t>
  </si>
  <si>
    <t>S5 P3</t>
  </si>
  <si>
    <t>TGA Brendan McLean &amp; Cynthia Thompson</t>
  </si>
  <si>
    <t>S6 P3</t>
  </si>
  <si>
    <t>BAYS Cam &amp; Neil Bowman</t>
  </si>
  <si>
    <t>S7 P3</t>
  </si>
  <si>
    <t>TOK Matt &amp; Cooper McInnes</t>
  </si>
  <si>
    <t>S8 P3</t>
  </si>
  <si>
    <t>SWA Kim Cullen &amp; Tatum Manning</t>
  </si>
  <si>
    <t>S9 P3</t>
  </si>
  <si>
    <t>GLE Victoria Heavey &amp; Jane Wood</t>
  </si>
  <si>
    <t>S10 P3</t>
  </si>
  <si>
    <t>GLE Aaron Williams &amp; Jared Rawlings</t>
  </si>
  <si>
    <t>S11 P3</t>
  </si>
  <si>
    <t>WHAN Ryan Wilson and David Roache</t>
  </si>
  <si>
    <t>S12 P3</t>
  </si>
  <si>
    <t>PAT Darren Mckay and Steven Brown</t>
  </si>
  <si>
    <t>S12 P4</t>
  </si>
  <si>
    <t>HOW Ian Rowlay and Terry Andrews</t>
  </si>
  <si>
    <t>S11 P4</t>
  </si>
  <si>
    <t>TOK Peter Madsen and Les Wilkinson</t>
  </si>
  <si>
    <t>S10 P4</t>
  </si>
  <si>
    <t>BAYS Alex Watson and Shayne Heyns</t>
  </si>
  <si>
    <t>S9 P4</t>
  </si>
  <si>
    <t>PAT Sudeep Prasad and Manoj Gounder</t>
  </si>
  <si>
    <t>S8 P4</t>
  </si>
  <si>
    <t>PAT Antonio Tupuola and Glen Robust</t>
  </si>
  <si>
    <t>S7 P4</t>
  </si>
  <si>
    <t>TARR Jacques Haviga and James Haviga</t>
  </si>
  <si>
    <t>S6 P4</t>
  </si>
  <si>
    <t>OTA Saolele Tavae &amp; Fili Salia</t>
  </si>
  <si>
    <t>S5 P4</t>
  </si>
  <si>
    <t>HOW Paul G Brown and Nina Massold</t>
  </si>
  <si>
    <t>S4 P4</t>
  </si>
  <si>
    <t>HOW Jason Pickels and Andy Wang</t>
  </si>
  <si>
    <t>S3 P4</t>
  </si>
  <si>
    <t>TGA Daniel Kaio and Karlene Taylor</t>
  </si>
  <si>
    <t>S2 P4</t>
  </si>
  <si>
    <t>PAT Tyson Argus and Steve Argus</t>
  </si>
  <si>
    <t>S1 P4</t>
  </si>
  <si>
    <t>GLE Robert Boggs &amp; Michael George</t>
  </si>
  <si>
    <t>S1 P5</t>
  </si>
  <si>
    <t>HEN Donny Lochan &amp; Igdaliah Retzlaff</t>
  </si>
  <si>
    <t>S2 P5</t>
  </si>
  <si>
    <t>PUK Rose Rawiri &amp; Mel Apanui</t>
  </si>
  <si>
    <t>S3 P5</t>
  </si>
  <si>
    <t>PUK Martin Keeley &amp; Natasha Smit</t>
  </si>
  <si>
    <t>S4 P5</t>
  </si>
  <si>
    <t>BIR Tina &amp; Moloi Fatuesi</t>
  </si>
  <si>
    <t>S5 P5</t>
  </si>
  <si>
    <t>PUK Michael Langdon &amp; Ned Apanui</t>
  </si>
  <si>
    <t>S6 P5</t>
  </si>
  <si>
    <t>TGA Josh Va'afusu &amp; Dave Harman</t>
  </si>
  <si>
    <t>S7 P5</t>
  </si>
  <si>
    <t>MNU Bas Kroon &amp; Darryl Rodgers</t>
  </si>
  <si>
    <t>S8 P5</t>
  </si>
  <si>
    <t>WHAN Cory Diamond &amp; Paul Stevens</t>
  </si>
  <si>
    <t>S9 P5</t>
  </si>
  <si>
    <t>PAT Peter Whitehead &amp; Chris Walker</t>
  </si>
  <si>
    <t>S10 P5</t>
  </si>
  <si>
    <t>PAT Robyn Harris &amp; Kelly Pologa</t>
  </si>
  <si>
    <t>S11 P5</t>
  </si>
  <si>
    <t>HOW Colin Tranter &amp; Gary Clare</t>
  </si>
  <si>
    <t>S12 P5</t>
  </si>
  <si>
    <t>OTA Kalolo Sooalo &amp; Arjohn Guan</t>
  </si>
  <si>
    <t>S12 P6</t>
  </si>
  <si>
    <t>BAYS Jonothan Parker &amp; Matt Friewald</t>
  </si>
  <si>
    <t>S11 P6</t>
  </si>
  <si>
    <t>TGA Wendy Thorn &amp; Pallas Elvin-Dewis</t>
  </si>
  <si>
    <t>S10 P6</t>
  </si>
  <si>
    <t>OTA Lee Thongtha &amp; Tu Hererahi</t>
  </si>
  <si>
    <t>S9 P6</t>
  </si>
  <si>
    <t>TGA Mark Parkinson &amp; Patuwai Woods</t>
  </si>
  <si>
    <t>S8 P6</t>
  </si>
  <si>
    <t>PAT Dean Brown &amp; Mark Lowry</t>
  </si>
  <si>
    <t>S7 P6</t>
  </si>
  <si>
    <t>MNU Sarvan Singh &amp; Phil East</t>
  </si>
  <si>
    <t>S6 P6</t>
  </si>
  <si>
    <t>PAT Ngahuia Tahi &amp; Maria Gratwick</t>
  </si>
  <si>
    <t>S5 P6</t>
  </si>
  <si>
    <t>OTA Joseph Maiava &amp; Palepoi</t>
  </si>
  <si>
    <t>S4 P6</t>
  </si>
  <si>
    <t>MNU Ivona Coutts &amp; Addison Argus</t>
  </si>
  <si>
    <t>S3 P6</t>
  </si>
  <si>
    <t>PAT Terri Argus &amp; Roger Gracie</t>
  </si>
  <si>
    <t>S2 P6</t>
  </si>
  <si>
    <t>GIS Glen R-Atkins &amp; Alex Nanai</t>
  </si>
  <si>
    <t>S1 P6</t>
  </si>
  <si>
    <t>Section Play</t>
  </si>
  <si>
    <t>Post Section</t>
  </si>
  <si>
    <t>Section 1 P1</t>
  </si>
  <si>
    <t>Section 1 P2</t>
  </si>
  <si>
    <t>v6</t>
  </si>
  <si>
    <t>v5</t>
  </si>
  <si>
    <t>v4</t>
  </si>
  <si>
    <t>v3</t>
  </si>
  <si>
    <t>v2</t>
  </si>
  <si>
    <t>R64</t>
  </si>
  <si>
    <t>R32</t>
  </si>
  <si>
    <t>R16</t>
  </si>
  <si>
    <t>SF</t>
  </si>
  <si>
    <t>Fin</t>
  </si>
  <si>
    <t>v1</t>
  </si>
  <si>
    <t>Section 1 P3</t>
  </si>
  <si>
    <t>Section 1 P4</t>
  </si>
  <si>
    <t>Section 1 P5</t>
  </si>
  <si>
    <t>Section 1 P6</t>
  </si>
  <si>
    <t>Section 2 P1</t>
  </si>
  <si>
    <t>Section 2 P2</t>
  </si>
  <si>
    <t>Section 2 P3</t>
  </si>
  <si>
    <t>Section 2 P4</t>
  </si>
  <si>
    <t xml:space="preserve"> </t>
  </si>
  <si>
    <t>Section 2 P5</t>
  </si>
  <si>
    <t>Section 2 P6</t>
  </si>
  <si>
    <t>Section 3 P1</t>
  </si>
  <si>
    <t>Section 3 P2</t>
  </si>
  <si>
    <t>Section 3 P3</t>
  </si>
  <si>
    <t>Section 3 P4</t>
  </si>
  <si>
    <t>Section 3 P5</t>
  </si>
  <si>
    <t>Section 3 P6</t>
  </si>
  <si>
    <t>Section 4 P1</t>
  </si>
  <si>
    <t>Section 4 P2</t>
  </si>
  <si>
    <t>Section 4 P3</t>
  </si>
  <si>
    <t>Section 4 P4</t>
  </si>
  <si>
    <t>Section 4 P5</t>
  </si>
  <si>
    <t>Section 4 P6</t>
  </si>
  <si>
    <t>Section 5 P1</t>
  </si>
  <si>
    <t>Section 5 P2</t>
  </si>
  <si>
    <t>Section 5 P3</t>
  </si>
  <si>
    <t>Section 5 P4</t>
  </si>
  <si>
    <t>Section 5 P 5</t>
  </si>
  <si>
    <t>Section 5 P6</t>
  </si>
  <si>
    <t>Section 6 P1</t>
  </si>
  <si>
    <t>Section 6 P2</t>
  </si>
  <si>
    <t>Section 6 P3</t>
  </si>
  <si>
    <t>Section 6 P4</t>
  </si>
  <si>
    <t>Section 6 P5</t>
  </si>
  <si>
    <t>Section 6 P6</t>
  </si>
  <si>
    <t>Section 7 P1</t>
  </si>
  <si>
    <t>Section 7 P2</t>
  </si>
  <si>
    <t>Section 7 P3</t>
  </si>
  <si>
    <t>Section 7 P4</t>
  </si>
  <si>
    <t>Section 7 P5</t>
  </si>
  <si>
    <t>Section 7 P6</t>
  </si>
  <si>
    <t>Section 8 P1</t>
  </si>
  <si>
    <t>Section 8 P2</t>
  </si>
  <si>
    <t>Section 8 P3</t>
  </si>
  <si>
    <t>Section 8 P4</t>
  </si>
  <si>
    <t>Section 8 P5</t>
  </si>
  <si>
    <t>Section 8 P6</t>
  </si>
  <si>
    <t>Section 9 P1</t>
  </si>
  <si>
    <t>Section 9 P2</t>
  </si>
  <si>
    <t>Section 9 P3</t>
  </si>
  <si>
    <t>Section 9 P4</t>
  </si>
  <si>
    <t>Section 9 P5</t>
  </si>
  <si>
    <t>Section 9 P6</t>
  </si>
  <si>
    <t>Section 10 P1</t>
  </si>
  <si>
    <t>Section 10 P2</t>
  </si>
  <si>
    <t>Section 10 P3</t>
  </si>
  <si>
    <t>Section 10 P4</t>
  </si>
  <si>
    <t>Section 10 P 5</t>
  </si>
  <si>
    <t>Section 10 P6</t>
  </si>
  <si>
    <t>Section 11 P1</t>
  </si>
  <si>
    <t>Section 11 P2</t>
  </si>
  <si>
    <t>Section 11 P3</t>
  </si>
  <si>
    <t>Section 11 P4</t>
  </si>
  <si>
    <t>Section 11 P 5</t>
  </si>
  <si>
    <t>Section 11 P 6</t>
  </si>
  <si>
    <t xml:space="preserve">v4 </t>
  </si>
  <si>
    <t>Section 12 P1</t>
  </si>
  <si>
    <t>Section 12 P2</t>
  </si>
  <si>
    <t>Section 12 P3</t>
  </si>
  <si>
    <t>Section 12 P4</t>
  </si>
  <si>
    <t>Section 12 P 5</t>
  </si>
  <si>
    <t>Section 12 P 6</t>
  </si>
  <si>
    <t>Section 1</t>
  </si>
  <si>
    <t>Points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</si>
  <si>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</si>
  <si>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</si>
  <si>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</si>
  <si>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</si>
  <si>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</si>
  <si>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</si>
  <si>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</si>
  <si>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</si>
  <si>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</si>
  <si>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</si>
  <si>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</si>
  <si>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If you have a Bye in a section make sure you shift all that sections players to leave the bye player at position 6 then copy this complete block and paste over the same area in the section with a bye</t>
  </si>
  <si>
    <t>.</t>
  </si>
  <si>
    <t>BYE9</t>
  </si>
  <si>
    <t>After adding bonus points to winner &amp; Runner-up in each section, with all columns selected sort on column F Smallest to Largest making sure that My data has headers is not ticked</t>
  </si>
  <si>
    <t>BYE</t>
  </si>
  <si>
    <t>BYE1</t>
  </si>
  <si>
    <t>BYE2</t>
  </si>
  <si>
    <t>BYE3</t>
  </si>
  <si>
    <t>BYE4</t>
  </si>
  <si>
    <t>BYE5</t>
  </si>
  <si>
    <t>BYE6</t>
  </si>
  <si>
    <t>BYE7</t>
  </si>
  <si>
    <t>BYE8</t>
  </si>
  <si>
    <t>Darren Mckay &amp; Steve Brown</t>
  </si>
  <si>
    <t>4 matches to play off from round of 64 to find last 32</t>
  </si>
  <si>
    <t>If you lose your first game you go into the Championship Flight</t>
  </si>
  <si>
    <t>So if you won your round of 64 game then lost your round of 32 it is goodbye</t>
  </si>
  <si>
    <t>Championship</t>
  </si>
  <si>
    <t>FINAL</t>
  </si>
  <si>
    <t>SEMI FINALS</t>
  </si>
  <si>
    <t>QUARTER FINALS</t>
  </si>
  <si>
    <t>4 matches to play off from losers of rounds of 64 &amp; 32 to find last 16</t>
  </si>
  <si>
    <t>Championship Flight</t>
  </si>
  <si>
    <t>x</t>
  </si>
  <si>
    <t>Trophy</t>
  </si>
  <si>
    <t>Trophy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</si>
</sst>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dd&quot;, &quot;mmmm\ dd&quot;, &quot;yyyy"/>
    <numFmt numFmtId="166" formatCode="d\ mmmm\ yyyy"/>
  </numFmts>
  <fonts count="17" x14ac:knownFonts="1">
    <font>
      <sz val="10"/>
      <color rgb="FF000000"/>
      <name val="Arial"/>
      <scheme val="minor"/>
    </font>
    <font>
      <sz val="10"/>
      <color rgb="FFFF0000"/>
      <name val="Arial"/>
    </font>
    <font>
      <sz val="10"/>
      <color theme="1"/>
      <name val="Arial"/>
    </font>
    <font>
      <sz val="14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name val="Arial"/>
    </font>
    <font>
      <sz val="18"/>
      <color theme="1"/>
      <name val="Arial"/>
    </font>
    <font>
      <b/>
      <sz val="20"/>
      <color theme="1"/>
      <name val="Arial"/>
    </font>
    <font>
      <sz val="16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0"/>
      <color theme="0"/>
      <name val="Arial"/>
    </font>
    <font>
      <sz val="8"/>
      <color theme="1"/>
      <name val="Arial"/>
    </font>
    <font>
      <b/>
      <sz val="10"/>
      <color rgb="FFFF0000"/>
      <name val="Arial"/>
    </font>
  </fonts>
  <fills count="18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rgb="FFFFE598"/>
        <bgColor rgb="FFFFE598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D9E2F3"/>
        <bgColor rgb="FFD9E2F3"/>
      </patternFill>
    </fill>
    <fill>
      <patternFill patternType="solid">
        <fgColor rgb="FF8EAADB"/>
        <bgColor rgb="FF8EAADB"/>
      </patternFill>
    </fill>
    <fill>
      <patternFill patternType="solid">
        <fgColor rgb="FFFFFF66"/>
        <bgColor rgb="FFFFFF66"/>
      </patternFill>
    </fill>
    <fill>
      <patternFill patternType="solid">
        <fgColor rgb="FFECECEC"/>
        <bgColor rgb="FFECECEC"/>
      </patternFill>
    </fill>
    <fill>
      <patternFill patternType="solid">
        <fgColor rgb="FFCCFF99"/>
        <bgColor rgb="FFCCFF99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AEABAB"/>
        <bgColor rgb="FFAEABAB"/>
      </patternFill>
    </fill>
    <fill>
      <patternFill patternType="solid">
        <fgColor rgb="FFF7CAAC"/>
        <bgColor rgb="FFF7CAAC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shrinkToFit="1"/>
    </xf>
    <xf numFmtId="0" fontId="3" fillId="0" borderId="0" xfId="0" applyFont="1"/>
    <xf numFmtId="0" fontId="2" fillId="0" borderId="0" xfId="0" applyFont="1" applyAlignment="1">
      <alignment shrinkToFit="1"/>
    </xf>
    <xf numFmtId="0" fontId="4" fillId="0" borderId="0" xfId="0" applyFont="1"/>
    <xf numFmtId="0" fontId="2" fillId="2" borderId="1" xfId="0" applyFont="1" applyFill="1" applyBorder="1" applyAlignment="1">
      <alignment shrinkToFit="1"/>
    </xf>
    <xf numFmtId="0" fontId="2" fillId="3" borderId="1" xfId="0" applyFont="1" applyFill="1" applyBorder="1" applyAlignment="1">
      <alignment shrinkToFit="1"/>
    </xf>
    <xf numFmtId="0" fontId="2" fillId="0" borderId="0" xfId="0" applyFont="1"/>
    <xf numFmtId="49" fontId="2" fillId="0" borderId="0" xfId="0" applyNumberFormat="1" applyFont="1"/>
    <xf numFmtId="0" fontId="2" fillId="4" borderId="1" xfId="0" applyFont="1" applyFill="1" applyBorder="1" applyAlignment="1">
      <alignment shrinkToFit="1"/>
    </xf>
    <xf numFmtId="0" fontId="2" fillId="5" borderId="1" xfId="0" applyFont="1" applyFill="1" applyBorder="1" applyAlignment="1">
      <alignment shrinkToFit="1"/>
    </xf>
    <xf numFmtId="164" fontId="2" fillId="0" borderId="0" xfId="0" applyNumberFormat="1" applyFont="1"/>
    <xf numFmtId="1" fontId="2" fillId="0" borderId="0" xfId="0" applyNumberFormat="1" applyFont="1"/>
    <xf numFmtId="0" fontId="1" fillId="0" borderId="0" xfId="0" applyFont="1"/>
    <xf numFmtId="0" fontId="2" fillId="7" borderId="1" xfId="0" applyFont="1" applyFill="1" applyBorder="1" applyAlignment="1">
      <alignment shrinkToFit="1"/>
    </xf>
    <xf numFmtId="0" fontId="2" fillId="8" borderId="1" xfId="0" applyFont="1" applyFill="1" applyBorder="1" applyAlignment="1">
      <alignment shrinkToFit="1"/>
    </xf>
    <xf numFmtId="0" fontId="2" fillId="9" borderId="1" xfId="0" applyFont="1" applyFill="1" applyBorder="1" applyAlignment="1">
      <alignment shrinkToFit="1"/>
    </xf>
    <xf numFmtId="0" fontId="2" fillId="10" borderId="1" xfId="0" applyFont="1" applyFill="1" applyBorder="1" applyAlignment="1">
      <alignment shrinkToFit="1"/>
    </xf>
    <xf numFmtId="0" fontId="2" fillId="11" borderId="1" xfId="0" applyFont="1" applyFill="1" applyBorder="1" applyAlignment="1">
      <alignment shrinkToFit="1"/>
    </xf>
    <xf numFmtId="0" fontId="2" fillId="12" borderId="1" xfId="0" applyFont="1" applyFill="1" applyBorder="1" applyAlignment="1">
      <alignment shrinkToFit="1"/>
    </xf>
    <xf numFmtId="0" fontId="2" fillId="13" borderId="1" xfId="0" applyFont="1" applyFill="1" applyBorder="1" applyAlignment="1">
      <alignment shrinkToFit="1"/>
    </xf>
    <xf numFmtId="14" fontId="2" fillId="0" borderId="0" xfId="0" applyNumberFormat="1" applyFont="1" applyAlignment="1">
      <alignment shrinkToFit="1"/>
    </xf>
    <xf numFmtId="14" fontId="4" fillId="0" borderId="0" xfId="0" applyNumberFormat="1" applyFont="1"/>
    <xf numFmtId="0" fontId="2" fillId="0" borderId="8" xfId="0" applyFont="1" applyBorder="1"/>
    <xf numFmtId="12" fontId="2" fillId="0" borderId="8" xfId="0" applyNumberFormat="1" applyFont="1" applyBorder="1"/>
    <xf numFmtId="0" fontId="2" fillId="0" borderId="9" xfId="0" applyFont="1" applyBorder="1"/>
    <xf numFmtId="0" fontId="5" fillId="0" borderId="8" xfId="0" applyFont="1" applyBorder="1" applyAlignment="1">
      <alignment horizontal="center"/>
    </xf>
    <xf numFmtId="0" fontId="7" fillId="0" borderId="9" xfId="0" applyFont="1" applyBorder="1"/>
    <xf numFmtId="0" fontId="2" fillId="0" borderId="10" xfId="0" applyFont="1" applyBorder="1"/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wrapText="1"/>
    </xf>
    <xf numFmtId="0" fontId="9" fillId="0" borderId="10" xfId="0" applyFont="1" applyBorder="1" applyAlignment="1">
      <alignment wrapText="1"/>
    </xf>
    <xf numFmtId="49" fontId="11" fillId="14" borderId="12" xfId="0" applyNumberFormat="1" applyFont="1" applyFill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2" fontId="12" fillId="14" borderId="15" xfId="0" applyNumberFormat="1" applyFont="1" applyFill="1" applyBorder="1" applyAlignment="1">
      <alignment horizontal="right"/>
    </xf>
    <xf numFmtId="2" fontId="12" fillId="0" borderId="7" xfId="0" applyNumberFormat="1" applyFont="1" applyBorder="1"/>
    <xf numFmtId="0" fontId="2" fillId="0" borderId="16" xfId="0" applyFont="1" applyBorder="1"/>
    <xf numFmtId="2" fontId="2" fillId="0" borderId="0" xfId="0" applyNumberFormat="1" applyFont="1"/>
    <xf numFmtId="49" fontId="11" fillId="0" borderId="17" xfId="0" applyNumberFormat="1" applyFont="1" applyBorder="1" applyAlignment="1">
      <alignment horizontal="left"/>
    </xf>
    <xf numFmtId="49" fontId="11" fillId="15" borderId="12" xfId="0" applyNumberFormat="1" applyFont="1" applyFill="1" applyBorder="1" applyAlignment="1">
      <alignment horizontal="left"/>
    </xf>
    <xf numFmtId="2" fontId="11" fillId="14" borderId="12" xfId="0" applyNumberFormat="1" applyFont="1" applyFill="1" applyBorder="1" applyAlignment="1">
      <alignment horizontal="left"/>
    </xf>
    <xf numFmtId="2" fontId="2" fillId="0" borderId="4" xfId="0" applyNumberFormat="1" applyFont="1" applyBorder="1"/>
    <xf numFmtId="0" fontId="2" fillId="0" borderId="17" xfId="0" applyFont="1" applyBorder="1"/>
    <xf numFmtId="2" fontId="12" fillId="0" borderId="16" xfId="0" applyNumberFormat="1" applyFont="1" applyBorder="1" applyAlignment="1">
      <alignment horizontal="right"/>
    </xf>
    <xf numFmtId="2" fontId="12" fillId="15" borderId="15" xfId="0" applyNumberFormat="1" applyFont="1" applyFill="1" applyBorder="1" applyAlignment="1">
      <alignment horizontal="right"/>
    </xf>
    <xf numFmtId="2" fontId="11" fillId="15" borderId="12" xfId="0" applyNumberFormat="1" applyFont="1" applyFill="1" applyBorder="1" applyAlignment="1">
      <alignment horizontal="left"/>
    </xf>
    <xf numFmtId="2" fontId="11" fillId="0" borderId="17" xfId="0" applyNumberFormat="1" applyFont="1" applyBorder="1" applyAlignment="1">
      <alignment horizontal="left"/>
    </xf>
    <xf numFmtId="0" fontId="8" fillId="0" borderId="17" xfId="0" applyFont="1" applyBorder="1" applyAlignment="1">
      <alignment horizontal="center"/>
    </xf>
    <xf numFmtId="49" fontId="11" fillId="16" borderId="12" xfId="0" applyNumberFormat="1" applyFont="1" applyFill="1" applyBorder="1" applyAlignment="1">
      <alignment horizontal="left"/>
    </xf>
    <xf numFmtId="2" fontId="12" fillId="16" borderId="15" xfId="0" applyNumberFormat="1" applyFont="1" applyFill="1" applyBorder="1" applyAlignment="1">
      <alignment horizontal="right"/>
    </xf>
    <xf numFmtId="2" fontId="11" fillId="16" borderId="12" xfId="0" applyNumberFormat="1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2" fillId="5" borderId="12" xfId="0" applyFont="1" applyFill="1" applyBorder="1" applyAlignment="1">
      <alignment horizontal="left"/>
    </xf>
    <xf numFmtId="2" fontId="2" fillId="5" borderId="15" xfId="0" applyNumberFormat="1" applyFont="1" applyFill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2" fontId="2" fillId="0" borderId="16" xfId="0" applyNumberFormat="1" applyFont="1" applyBorder="1" applyAlignment="1">
      <alignment horizontal="left"/>
    </xf>
    <xf numFmtId="2" fontId="2" fillId="5" borderId="12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2" fontId="2" fillId="5" borderId="12" xfId="0" applyNumberFormat="1" applyFont="1" applyFill="1" applyBorder="1" applyAlignment="1">
      <alignment horizontal="left" shrinkToFit="1"/>
    </xf>
    <xf numFmtId="0" fontId="5" fillId="0" borderId="10" xfId="0" applyFont="1" applyBorder="1" applyAlignment="1">
      <alignment horizontal="center"/>
    </xf>
    <xf numFmtId="0" fontId="2" fillId="0" borderId="5" xfId="0" applyFont="1" applyBorder="1"/>
    <xf numFmtId="0" fontId="5" fillId="0" borderId="0" xfId="0" applyFont="1" applyAlignment="1">
      <alignment horizontal="center"/>
    </xf>
    <xf numFmtId="2" fontId="4" fillId="0" borderId="0" xfId="0" applyNumberFormat="1" applyFont="1"/>
    <xf numFmtId="1" fontId="4" fillId="0" borderId="0" xfId="0" applyNumberFormat="1" applyFont="1"/>
    <xf numFmtId="0" fontId="14" fillId="0" borderId="0" xfId="0" applyFont="1"/>
    <xf numFmtId="2" fontId="2" fillId="5" borderId="15" xfId="0" applyNumberFormat="1" applyFont="1" applyFill="1" applyBorder="1" applyAlignment="1">
      <alignment horizontal="left" shrinkToFit="1"/>
    </xf>
    <xf numFmtId="2" fontId="2" fillId="5" borderId="12" xfId="0" applyNumberFormat="1" applyFont="1" applyFill="1" applyBorder="1" applyAlignment="1">
      <alignment shrinkToFit="1"/>
    </xf>
    <xf numFmtId="2" fontId="2" fillId="0" borderId="17" xfId="0" applyNumberFormat="1" applyFont="1" applyBorder="1" applyAlignment="1">
      <alignment horizontal="left" shrinkToFit="1"/>
    </xf>
    <xf numFmtId="0" fontId="2" fillId="0" borderId="11" xfId="0" applyFont="1" applyBorder="1"/>
    <xf numFmtId="2" fontId="2" fillId="5" borderId="15" xfId="0" applyNumberFormat="1" applyFont="1" applyFill="1" applyBorder="1" applyAlignment="1">
      <alignment shrinkToFit="1"/>
    </xf>
    <xf numFmtId="2" fontId="2" fillId="0" borderId="16" xfId="0" applyNumberFormat="1" applyFont="1" applyBorder="1" applyAlignment="1">
      <alignment horizontal="left" shrinkToFit="1"/>
    </xf>
    <xf numFmtId="2" fontId="2" fillId="0" borderId="17" xfId="0" applyNumberFormat="1" applyFont="1" applyBorder="1" applyAlignment="1">
      <alignment shrinkToFit="1"/>
    </xf>
    <xf numFmtId="2" fontId="2" fillId="0" borderId="16" xfId="0" applyNumberFormat="1" applyFont="1" applyBorder="1" applyAlignment="1">
      <alignment shrinkToFit="1"/>
    </xf>
    <xf numFmtId="2" fontId="2" fillId="5" borderId="26" xfId="0" applyNumberFormat="1" applyFont="1" applyFill="1" applyBorder="1" applyAlignment="1">
      <alignment horizontal="left" shrinkToFit="1"/>
    </xf>
    <xf numFmtId="0" fontId="2" fillId="0" borderId="17" xfId="0" applyFont="1" applyBorder="1" applyAlignment="1">
      <alignment horizontal="left" shrinkToFi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17" borderId="12" xfId="0" applyFont="1" applyFill="1" applyBorder="1" applyAlignment="1">
      <alignment horizontal="left"/>
    </xf>
    <xf numFmtId="2" fontId="2" fillId="17" borderId="15" xfId="0" applyNumberFormat="1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2" fontId="2" fillId="17" borderId="12" xfId="0" applyNumberFormat="1" applyFont="1" applyFill="1" applyBorder="1" applyAlignment="1">
      <alignment horizontal="left" shrinkToFit="1"/>
    </xf>
    <xf numFmtId="166" fontId="2" fillId="0" borderId="0" xfId="0" applyNumberFormat="1" applyFont="1" applyAlignment="1">
      <alignment horizontal="center"/>
    </xf>
    <xf numFmtId="0" fontId="5" fillId="0" borderId="0" xfId="0" applyFont="1"/>
    <xf numFmtId="2" fontId="2" fillId="17" borderId="15" xfId="0" applyNumberFormat="1" applyFont="1" applyFill="1" applyBorder="1" applyAlignment="1">
      <alignment horizontal="left" shrinkToFit="1"/>
    </xf>
    <xf numFmtId="0" fontId="2" fillId="0" borderId="0" xfId="0" applyFont="1" applyAlignment="1">
      <alignment horizontal="left" shrinkToFit="1"/>
    </xf>
    <xf numFmtId="2" fontId="2" fillId="17" borderId="12" xfId="0" applyNumberFormat="1" applyFont="1" applyFill="1" applyBorder="1" applyAlignment="1">
      <alignment shrinkToFit="1"/>
    </xf>
    <xf numFmtId="2" fontId="2" fillId="17" borderId="15" xfId="0" applyNumberFormat="1" applyFont="1" applyFill="1" applyBorder="1" applyAlignment="1">
      <alignment shrinkToFit="1"/>
    </xf>
    <xf numFmtId="2" fontId="2" fillId="14" borderId="12" xfId="0" applyNumberFormat="1" applyFont="1" applyFill="1" applyBorder="1" applyAlignment="1">
      <alignment horizontal="left"/>
    </xf>
    <xf numFmtId="2" fontId="2" fillId="14" borderId="15" xfId="0" applyNumberFormat="1" applyFont="1" applyFill="1" applyBorder="1" applyAlignment="1">
      <alignment horizontal="left"/>
    </xf>
    <xf numFmtId="2" fontId="2" fillId="14" borderId="12" xfId="0" applyNumberFormat="1" applyFont="1" applyFill="1" applyBorder="1" applyAlignment="1">
      <alignment horizontal="left" shrinkToFit="1"/>
    </xf>
    <xf numFmtId="2" fontId="2" fillId="14" borderId="15" xfId="0" applyNumberFormat="1" applyFont="1" applyFill="1" applyBorder="1" applyAlignment="1">
      <alignment horizontal="left" shrinkToFit="1"/>
    </xf>
    <xf numFmtId="2" fontId="2" fillId="14" borderId="12" xfId="0" applyNumberFormat="1" applyFont="1" applyFill="1" applyBorder="1" applyAlignment="1">
      <alignment shrinkToFit="1"/>
    </xf>
    <xf numFmtId="2" fontId="2" fillId="14" borderId="15" xfId="0" applyNumberFormat="1" applyFont="1" applyFill="1" applyBorder="1" applyAlignment="1">
      <alignment shrinkToFit="1"/>
    </xf>
    <xf numFmtId="2" fontId="2" fillId="14" borderId="26" xfId="0" applyNumberFormat="1" applyFont="1" applyFill="1" applyBorder="1" applyAlignment="1">
      <alignment horizontal="left" shrinkToFit="1"/>
    </xf>
    <xf numFmtId="0" fontId="2" fillId="11" borderId="12" xfId="0" applyFont="1" applyFill="1" applyBorder="1" applyAlignment="1">
      <alignment horizontal="left"/>
    </xf>
    <xf numFmtId="2" fontId="2" fillId="11" borderId="15" xfId="0" applyNumberFormat="1" applyFont="1" applyFill="1" applyBorder="1" applyAlignment="1">
      <alignment horizontal="left"/>
    </xf>
    <xf numFmtId="2" fontId="2" fillId="11" borderId="12" xfId="0" applyNumberFormat="1" applyFont="1" applyFill="1" applyBorder="1" applyAlignment="1">
      <alignment horizontal="left" shrinkToFit="1"/>
    </xf>
    <xf numFmtId="2" fontId="2" fillId="11" borderId="15" xfId="0" applyNumberFormat="1" applyFont="1" applyFill="1" applyBorder="1" applyAlignment="1">
      <alignment horizontal="left" shrinkToFit="1"/>
    </xf>
    <xf numFmtId="2" fontId="2" fillId="11" borderId="12" xfId="0" applyNumberFormat="1" applyFont="1" applyFill="1" applyBorder="1" applyAlignment="1">
      <alignment shrinkToFit="1"/>
    </xf>
    <xf numFmtId="2" fontId="2" fillId="11" borderId="15" xfId="0" applyNumberFormat="1" applyFont="1" applyFill="1" applyBorder="1" applyAlignment="1">
      <alignment shrinkToFit="1"/>
    </xf>
    <xf numFmtId="0" fontId="5" fillId="6" borderId="2" xfId="0" applyFont="1" applyFill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1" xfId="0" applyFont="1" applyBorder="1"/>
    <xf numFmtId="0" fontId="10" fillId="0" borderId="2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0" fillId="0" borderId="0" xfId="0"/>
    <xf numFmtId="0" fontId="2" fillId="6" borderId="18" xfId="0" applyFont="1" applyFill="1" applyBorder="1" applyAlignment="1">
      <alignment wrapText="1"/>
    </xf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13" fillId="0" borderId="0" xfId="0" applyFont="1" applyAlignment="1">
      <alignment horizontal="center" vertical="center" shrinkToFit="1"/>
    </xf>
    <xf numFmtId="165" fontId="2" fillId="0" borderId="0" xfId="0" applyNumberFormat="1" applyFont="1" applyAlignment="1">
      <alignment horizontal="center" shrinkToFit="1"/>
    </xf>
    <xf numFmtId="0" fontId="13" fillId="0" borderId="0" xfId="0" applyFont="1" applyAlignment="1">
      <alignment vertical="center" shrinkToFit="1"/>
    </xf>
  </cellXfs>
  <cellStyles count="1">
    <cellStyle name="Normal" xfId="0" builtinId="0"/>
  </cellStyles>
  <dxfs count="2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0</xdr:row>
      <xdr:rowOff>0</xdr:rowOff>
    </xdr:from>
    <xdr:ext cx="1362075" cy="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showGridLines="0" tabSelected="1" workbookViewId="0"/>
  </sheetViews>
  <sheetFormatPr defaultColWidth="12.59765625" defaultRowHeight="15" customHeight="1" x14ac:dyDescent="0.35"/>
  <cols>
    <col min="1" max="1" width="2.73046875" customWidth="1"/>
    <col min="2" max="2" width="46.3984375" customWidth="1"/>
    <col min="3" max="3" width="2.73046875" customWidth="1"/>
    <col min="4" max="4" width="49.73046875" customWidth="1"/>
    <col min="5" max="5" width="8.59765625" customWidth="1"/>
    <col min="6" max="6" width="5" customWidth="1"/>
    <col min="7" max="7" width="31.3984375" customWidth="1"/>
    <col min="8" max="8" width="3.3984375" customWidth="1"/>
    <col min="9" max="9" width="5" customWidth="1"/>
    <col min="10" max="10" width="6" customWidth="1"/>
    <col min="11" max="11" width="3.3984375" customWidth="1"/>
    <col min="12" max="12" width="8.59765625" customWidth="1"/>
    <col min="13" max="13" width="3.3984375" customWidth="1"/>
    <col min="14" max="26" width="8.59765625" customWidth="1"/>
  </cols>
  <sheetData>
    <row r="1" spans="1:14" ht="12.75" customHeight="1" x14ac:dyDescent="0.45">
      <c r="B1" s="1" t="s">
        <v>0</v>
      </c>
      <c r="C1" s="2"/>
      <c r="D1" s="3" t="s">
        <v>1</v>
      </c>
      <c r="F1" s="4"/>
    </row>
    <row r="2" spans="1:14" ht="12.75" customHeight="1" x14ac:dyDescent="0.35">
      <c r="B2" s="5" t="s">
        <v>2</v>
      </c>
      <c r="C2" s="2"/>
      <c r="D2" s="5" t="s">
        <v>3</v>
      </c>
    </row>
    <row r="3" spans="1:14" ht="12.75" customHeight="1" x14ac:dyDescent="0.35">
      <c r="A3" s="6">
        <v>1</v>
      </c>
      <c r="B3" s="7" t="str">
        <f>G19</f>
        <v>TARC Bayden Jackson &amp; Simon Singleton</v>
      </c>
      <c r="C3" s="2">
        <v>1</v>
      </c>
      <c r="D3" s="8" t="str">
        <f>G25</f>
        <v>WAI Brent Wells &amp; Riley James</v>
      </c>
      <c r="E3" s="9"/>
      <c r="G3" s="9"/>
    </row>
    <row r="4" spans="1:14" ht="12.75" customHeight="1" x14ac:dyDescent="0.35">
      <c r="A4" s="6">
        <v>2</v>
      </c>
      <c r="B4" s="7" t="str">
        <f t="shared" ref="B4:B5" si="0">G42</f>
        <v>TGA Paul Goldthorpe &amp; Jimmy Stewart</v>
      </c>
      <c r="C4" s="2">
        <v>2</v>
      </c>
      <c r="D4" s="8" t="str">
        <f>G36</f>
        <v>NPL Jesse Laursen &amp; Rod Buck</v>
      </c>
      <c r="H4" s="10" t="s">
        <v>4</v>
      </c>
      <c r="I4" s="9">
        <v>8.31</v>
      </c>
      <c r="J4" s="6">
        <v>10.39</v>
      </c>
      <c r="K4" s="10" t="s">
        <v>5</v>
      </c>
      <c r="M4" s="10"/>
      <c r="N4" s="10"/>
    </row>
    <row r="5" spans="1:14" ht="12.75" customHeight="1" x14ac:dyDescent="0.35">
      <c r="A5" s="6">
        <v>3</v>
      </c>
      <c r="B5" s="7" t="str">
        <f t="shared" si="0"/>
        <v>SWA Deon Rawlings &amp; Eli French</v>
      </c>
      <c r="C5" s="2">
        <v>3</v>
      </c>
      <c r="D5" s="8" t="str">
        <f>G49</f>
        <v>BAYS Cam &amp; Neil Bowman</v>
      </c>
      <c r="H5" s="10" t="s">
        <v>6</v>
      </c>
      <c r="I5" s="9">
        <v>8.1999999999999993</v>
      </c>
      <c r="J5" s="6">
        <v>10.25</v>
      </c>
      <c r="K5" s="10" t="s">
        <v>7</v>
      </c>
      <c r="M5" s="10"/>
      <c r="N5" s="10"/>
    </row>
    <row r="6" spans="1:14" ht="12.75" customHeight="1" x14ac:dyDescent="0.35">
      <c r="A6" s="6">
        <v>4</v>
      </c>
      <c r="B6" s="7" t="str">
        <f t="shared" ref="B6:B7" si="1">G66</f>
        <v>PAT Tyson Argus and Steve Argus</v>
      </c>
      <c r="C6" s="2">
        <v>4</v>
      </c>
      <c r="D6" s="8" t="str">
        <f>G60</f>
        <v>PAT Antonio Tupuola and Glen Robust</v>
      </c>
      <c r="H6" s="10" t="s">
        <v>8</v>
      </c>
      <c r="I6" s="9">
        <v>8.1</v>
      </c>
      <c r="J6" s="6">
        <v>10.130000000000001</v>
      </c>
      <c r="K6" s="10" t="s">
        <v>9</v>
      </c>
      <c r="M6" s="10"/>
      <c r="N6" s="10"/>
    </row>
    <row r="7" spans="1:14" ht="12.75" customHeight="1" x14ac:dyDescent="0.35">
      <c r="A7" s="6">
        <v>5</v>
      </c>
      <c r="B7" s="7" t="str">
        <f t="shared" si="1"/>
        <v>GLE Robert Boggs &amp; Michael George</v>
      </c>
      <c r="C7" s="2">
        <v>5</v>
      </c>
      <c r="D7" s="8" t="str">
        <f>G73</f>
        <v>TGA Josh Va'afusu &amp; Dave Harman</v>
      </c>
      <c r="H7" s="10" t="s">
        <v>9</v>
      </c>
      <c r="I7" s="9">
        <v>2.5</v>
      </c>
      <c r="J7" s="6">
        <v>3.13</v>
      </c>
      <c r="K7" s="10" t="s">
        <v>8</v>
      </c>
      <c r="M7" s="10"/>
      <c r="N7" s="10"/>
    </row>
    <row r="8" spans="1:14" ht="12.75" customHeight="1" x14ac:dyDescent="0.35">
      <c r="A8" s="6">
        <v>6</v>
      </c>
      <c r="B8" s="7" t="str">
        <f>G90</f>
        <v>GIS Glen R-Atkins &amp; Alex Nanai</v>
      </c>
      <c r="C8" s="2">
        <v>6</v>
      </c>
      <c r="D8" s="8" t="str">
        <f>G84</f>
        <v>PAT Dean Brown &amp; Mark Lowry</v>
      </c>
      <c r="H8" s="10" t="s">
        <v>7</v>
      </c>
      <c r="I8" s="9">
        <v>1.21</v>
      </c>
      <c r="J8" s="6">
        <v>1.51</v>
      </c>
      <c r="K8" s="10" t="s">
        <v>6</v>
      </c>
      <c r="M8" s="10"/>
      <c r="N8" s="10"/>
    </row>
    <row r="9" spans="1:14" ht="12.75" customHeight="1" x14ac:dyDescent="0.35">
      <c r="B9" s="5"/>
      <c r="C9" s="2"/>
      <c r="D9" s="5"/>
      <c r="H9" s="10" t="s">
        <v>5</v>
      </c>
      <c r="I9" s="9">
        <v>0</v>
      </c>
      <c r="J9" s="6">
        <v>0</v>
      </c>
      <c r="K9" s="10" t="s">
        <v>4</v>
      </c>
      <c r="M9" s="10"/>
      <c r="N9" s="10"/>
    </row>
    <row r="10" spans="1:14" ht="12.75" customHeight="1" x14ac:dyDescent="0.35">
      <c r="A10" s="2"/>
      <c r="B10" s="5" t="s">
        <v>10</v>
      </c>
      <c r="C10" s="2"/>
      <c r="D10" s="5" t="s">
        <v>11</v>
      </c>
      <c r="E10" s="10"/>
      <c r="H10" s="10"/>
      <c r="K10" s="10"/>
      <c r="M10" s="10"/>
      <c r="N10" s="10"/>
    </row>
    <row r="11" spans="1:14" ht="12.75" customHeight="1" x14ac:dyDescent="0.35">
      <c r="A11" s="2">
        <v>1</v>
      </c>
      <c r="B11" s="11" t="str">
        <f>G20</f>
        <v>NPL Adam Lilley &amp; Chris Geary</v>
      </c>
      <c r="C11" s="2">
        <v>1</v>
      </c>
      <c r="D11" s="12" t="str">
        <f>G26</f>
        <v>POR Craig Steinmetz &amp; Wayne Tibbitts</v>
      </c>
      <c r="H11" s="10" t="s">
        <v>12</v>
      </c>
      <c r="I11" s="9">
        <v>6.5</v>
      </c>
      <c r="J11" s="6">
        <v>8.1199999999999992</v>
      </c>
      <c r="K11" s="10" t="s">
        <v>13</v>
      </c>
      <c r="M11" s="10"/>
      <c r="N11" s="10"/>
    </row>
    <row r="12" spans="1:14" ht="12.75" customHeight="1" x14ac:dyDescent="0.35">
      <c r="A12" s="2">
        <v>2</v>
      </c>
      <c r="B12" s="11" t="str">
        <f>G41</f>
        <v>PAL Aaron Wolland &amp; Richard Parata</v>
      </c>
      <c r="C12" s="2">
        <v>2</v>
      </c>
      <c r="D12" s="12" t="str">
        <f>G35</f>
        <v>WAI Saiju Thomas &amp; Gary Abella</v>
      </c>
      <c r="H12" s="10" t="s">
        <v>14</v>
      </c>
      <c r="I12" s="13">
        <v>6.2</v>
      </c>
      <c r="J12" s="6">
        <v>7.75</v>
      </c>
      <c r="K12" s="10" t="s">
        <v>15</v>
      </c>
      <c r="M12" s="10"/>
      <c r="N12" s="10"/>
    </row>
    <row r="13" spans="1:14" ht="12.75" customHeight="1" x14ac:dyDescent="0.35">
      <c r="A13" s="2">
        <v>3</v>
      </c>
      <c r="B13" s="11" t="str">
        <f>G44</f>
        <v>PUK Peter Kingi &amp; Jim Johns</v>
      </c>
      <c r="C13" s="2">
        <v>3</v>
      </c>
      <c r="D13" s="12" t="str">
        <f>G50</f>
        <v>TOK Matt &amp; Cooper McInnes</v>
      </c>
      <c r="H13" s="10" t="s">
        <v>15</v>
      </c>
      <c r="I13" s="13">
        <v>1.7</v>
      </c>
      <c r="J13" s="6">
        <v>2.12</v>
      </c>
      <c r="K13" s="10" t="s">
        <v>14</v>
      </c>
      <c r="M13" s="10"/>
      <c r="N13" s="10"/>
    </row>
    <row r="14" spans="1:14" ht="12.75" customHeight="1" x14ac:dyDescent="0.35">
      <c r="A14" s="2">
        <v>4</v>
      </c>
      <c r="B14" s="11" t="str">
        <f>G65</f>
        <v>TGA Daniel Kaio and Karlene Taylor</v>
      </c>
      <c r="C14" s="2">
        <v>4</v>
      </c>
      <c r="D14" s="12" t="str">
        <f>G59</f>
        <v>PAT Sudeep Prasad and Manoj Gounder</v>
      </c>
      <c r="H14" s="10" t="s">
        <v>13</v>
      </c>
      <c r="I14" s="14">
        <v>0</v>
      </c>
      <c r="J14" s="6">
        <v>0</v>
      </c>
      <c r="K14" s="10" t="s">
        <v>12</v>
      </c>
      <c r="M14" s="10"/>
      <c r="N14" s="10"/>
    </row>
    <row r="15" spans="1:14" ht="12.75" customHeight="1" x14ac:dyDescent="0.35">
      <c r="A15" s="2">
        <v>5</v>
      </c>
      <c r="B15" s="11" t="str">
        <f>G68</f>
        <v>HEN Donny Lochan &amp; Igdaliah Retzlaff</v>
      </c>
      <c r="C15" s="2">
        <v>5</v>
      </c>
      <c r="D15" s="12" t="str">
        <f>G74</f>
        <v>MNU Bas Kroon &amp; Darryl Rodgers</v>
      </c>
      <c r="F15" s="103" t="s">
        <v>16</v>
      </c>
      <c r="G15" s="104"/>
      <c r="H15" s="105"/>
    </row>
    <row r="16" spans="1:14" ht="12.75" customHeight="1" x14ac:dyDescent="0.35">
      <c r="A16" s="2">
        <v>6</v>
      </c>
      <c r="B16" s="11" t="str">
        <f>G89</f>
        <v>PAT Terri Argus &amp; Roger Gracie</v>
      </c>
      <c r="C16" s="2">
        <v>6</v>
      </c>
      <c r="D16" s="12" t="str">
        <f>G83</f>
        <v>TGA Mark Parkinson &amp; Patuwai Woods</v>
      </c>
      <c r="F16" s="106"/>
      <c r="G16" s="107"/>
      <c r="H16" s="108"/>
    </row>
    <row r="17" spans="1:8" ht="12.75" customHeight="1" x14ac:dyDescent="0.35">
      <c r="B17" s="5"/>
      <c r="C17" s="2"/>
      <c r="D17" s="5"/>
    </row>
    <row r="18" spans="1:8" ht="12.75" customHeight="1" x14ac:dyDescent="0.35">
      <c r="A18" s="2"/>
      <c r="B18" s="5" t="s">
        <v>17</v>
      </c>
      <c r="C18" s="2"/>
      <c r="D18" s="5" t="s">
        <v>18</v>
      </c>
      <c r="G18" s="15" t="s">
        <v>19</v>
      </c>
    </row>
    <row r="19" spans="1:8" ht="12.75" customHeight="1" x14ac:dyDescent="0.35">
      <c r="A19" s="2">
        <v>1</v>
      </c>
      <c r="B19" s="16" t="str">
        <f>G21</f>
        <v>TGA Tom Cook &amp; Nik Hinga</v>
      </c>
      <c r="C19" s="2">
        <v>1</v>
      </c>
      <c r="D19" s="17" t="str">
        <f>G27</f>
        <v>TGA Mike Ryan &amp; Brian Ward</v>
      </c>
      <c r="F19" s="6">
        <v>1</v>
      </c>
      <c r="G19" s="9" t="s">
        <v>20</v>
      </c>
      <c r="H19" s="6" t="s">
        <v>21</v>
      </c>
    </row>
    <row r="20" spans="1:8" ht="12.75" customHeight="1" x14ac:dyDescent="0.35">
      <c r="A20" s="2">
        <v>2</v>
      </c>
      <c r="B20" s="16" t="str">
        <f>G40</f>
        <v>PAT Leighton Pologa &amp; John Harrison</v>
      </c>
      <c r="C20" s="2">
        <v>2</v>
      </c>
      <c r="D20" s="17" t="str">
        <f>G34</f>
        <v>HEN Tony Van Wijk &amp; Sumit Monga</v>
      </c>
      <c r="F20" s="6">
        <v>2</v>
      </c>
      <c r="G20" s="9" t="s">
        <v>22</v>
      </c>
      <c r="H20" s="6" t="s">
        <v>23</v>
      </c>
    </row>
    <row r="21" spans="1:8" ht="12.75" customHeight="1" x14ac:dyDescent="0.35">
      <c r="A21" s="2">
        <v>3</v>
      </c>
      <c r="B21" s="16" t="str">
        <f>G45</f>
        <v>NPL Kelvin Dunlop &amp; Patrick Duffy</v>
      </c>
      <c r="C21" s="2">
        <v>3</v>
      </c>
      <c r="D21" s="17" t="str">
        <f>G51</f>
        <v>SWA Kim Cullen &amp; Tatum Manning</v>
      </c>
      <c r="F21" s="6">
        <v>3</v>
      </c>
      <c r="G21" s="9" t="s">
        <v>24</v>
      </c>
      <c r="H21" s="6" t="s">
        <v>25</v>
      </c>
    </row>
    <row r="22" spans="1:8" ht="12.75" customHeight="1" x14ac:dyDescent="0.35">
      <c r="A22" s="2">
        <v>4</v>
      </c>
      <c r="B22" s="16" t="str">
        <f>G64</f>
        <v>HOW Jason Pickels and Andy Wang</v>
      </c>
      <c r="C22" s="2">
        <v>4</v>
      </c>
      <c r="D22" s="17" t="str">
        <f>G58</f>
        <v>BAYS Alex Watson and Shayne Heyns</v>
      </c>
      <c r="F22" s="6">
        <v>4</v>
      </c>
      <c r="G22" s="9" t="s">
        <v>26</v>
      </c>
      <c r="H22" s="6" t="s">
        <v>27</v>
      </c>
    </row>
    <row r="23" spans="1:8" ht="12.75" customHeight="1" x14ac:dyDescent="0.35">
      <c r="A23" s="2">
        <v>5</v>
      </c>
      <c r="B23" s="16" t="str">
        <f>G69</f>
        <v>PUK Rose Rawiri &amp; Mel Apanui</v>
      </c>
      <c r="C23" s="2">
        <v>5</v>
      </c>
      <c r="D23" s="17" t="str">
        <f>G75</f>
        <v>WHAN Cory Diamond &amp; Paul Stevens</v>
      </c>
      <c r="F23" s="6">
        <v>5</v>
      </c>
      <c r="G23" s="9" t="s">
        <v>28</v>
      </c>
      <c r="H23" s="6" t="s">
        <v>29</v>
      </c>
    </row>
    <row r="24" spans="1:8" ht="12.75" customHeight="1" x14ac:dyDescent="0.35">
      <c r="A24" s="2">
        <v>6</v>
      </c>
      <c r="B24" s="16" t="str">
        <f>G88</f>
        <v>MNU Ivona Coutts &amp; Addison Argus</v>
      </c>
      <c r="C24" s="2">
        <v>6</v>
      </c>
      <c r="D24" s="17" t="str">
        <f>G82</f>
        <v>OTA Lee Thongtha &amp; Tu Hererahi</v>
      </c>
      <c r="F24" s="6">
        <v>6</v>
      </c>
      <c r="G24" s="9" t="s">
        <v>30</v>
      </c>
      <c r="H24" s="6" t="s">
        <v>31</v>
      </c>
    </row>
    <row r="25" spans="1:8" ht="12.75" customHeight="1" x14ac:dyDescent="0.35">
      <c r="B25" s="5"/>
      <c r="C25" s="2"/>
      <c r="D25" s="5"/>
      <c r="F25" s="6">
        <v>7</v>
      </c>
      <c r="G25" s="9" t="s">
        <v>32</v>
      </c>
      <c r="H25" s="6" t="s">
        <v>33</v>
      </c>
    </row>
    <row r="26" spans="1:8" ht="12.75" customHeight="1" x14ac:dyDescent="0.35">
      <c r="A26" s="2"/>
      <c r="B26" s="5" t="s">
        <v>34</v>
      </c>
      <c r="C26" s="2"/>
      <c r="D26" s="5" t="s">
        <v>35</v>
      </c>
      <c r="F26" s="6">
        <v>8</v>
      </c>
      <c r="G26" s="9" t="s">
        <v>36</v>
      </c>
      <c r="H26" s="6" t="s">
        <v>37</v>
      </c>
    </row>
    <row r="27" spans="1:8" ht="12.75" customHeight="1" x14ac:dyDescent="0.35">
      <c r="A27" s="2">
        <v>1</v>
      </c>
      <c r="B27" s="18" t="str">
        <f>G22</f>
        <v>NPL Thomas Defaria &amp; Ashleigh Allen</v>
      </c>
      <c r="C27" s="2">
        <v>1</v>
      </c>
      <c r="D27" s="19" t="str">
        <f>G28</f>
        <v>LEV Billy McIntyre &amp; Crystalee Jane</v>
      </c>
      <c r="F27" s="6">
        <v>9</v>
      </c>
      <c r="G27" s="9" t="s">
        <v>38</v>
      </c>
      <c r="H27" s="6" t="s">
        <v>39</v>
      </c>
    </row>
    <row r="28" spans="1:8" ht="12.75" customHeight="1" x14ac:dyDescent="0.35">
      <c r="A28" s="2">
        <v>2</v>
      </c>
      <c r="B28" s="18" t="str">
        <f>G39</f>
        <v>MNU Glen Coutts &amp; Marino Hapi</v>
      </c>
      <c r="C28" s="2">
        <v>2</v>
      </c>
      <c r="D28" s="19" t="str">
        <f>G33</f>
        <v>NPL Patrick &amp; Riley O'Donnell</v>
      </c>
      <c r="F28" s="6">
        <v>10</v>
      </c>
      <c r="G28" s="9" t="s">
        <v>40</v>
      </c>
      <c r="H28" s="6" t="s">
        <v>41</v>
      </c>
    </row>
    <row r="29" spans="1:8" ht="12.75" customHeight="1" x14ac:dyDescent="0.35">
      <c r="A29" s="2">
        <v>3</v>
      </c>
      <c r="B29" s="18" t="str">
        <f>G46</f>
        <v>PAT Frank Edwards &amp; Gavin Anstis</v>
      </c>
      <c r="C29" s="2">
        <v>3</v>
      </c>
      <c r="D29" s="19" t="str">
        <f>G52</f>
        <v>GLE Victoria Heavey &amp; Jane Wood</v>
      </c>
      <c r="F29" s="6">
        <v>11</v>
      </c>
      <c r="G29" s="9" t="s">
        <v>42</v>
      </c>
      <c r="H29" s="6" t="s">
        <v>43</v>
      </c>
    </row>
    <row r="30" spans="1:8" ht="12.75" customHeight="1" x14ac:dyDescent="0.35">
      <c r="A30" s="2">
        <v>4</v>
      </c>
      <c r="B30" s="18" t="str">
        <f>G63</f>
        <v>HOW Paul G Brown and Nina Massold</v>
      </c>
      <c r="C30" s="2">
        <v>4</v>
      </c>
      <c r="D30" s="19" t="str">
        <f>G57</f>
        <v>TOK Peter Madsen and Les Wilkinson</v>
      </c>
      <c r="F30" s="6">
        <v>12</v>
      </c>
      <c r="G30" s="9" t="s">
        <v>44</v>
      </c>
      <c r="H30" s="6" t="s">
        <v>45</v>
      </c>
    </row>
    <row r="31" spans="1:8" ht="12.75" customHeight="1" x14ac:dyDescent="0.35">
      <c r="A31" s="2">
        <v>5</v>
      </c>
      <c r="B31" s="18" t="str">
        <f>G70</f>
        <v>PUK Martin Keeley &amp; Natasha Smit</v>
      </c>
      <c r="C31" s="2">
        <v>5</v>
      </c>
      <c r="D31" s="19" t="str">
        <f>G76</f>
        <v>PAT Peter Whitehead &amp; Chris Walker</v>
      </c>
      <c r="F31" s="6">
        <v>13</v>
      </c>
      <c r="G31" s="9" t="s">
        <v>46</v>
      </c>
      <c r="H31" s="6" t="s">
        <v>47</v>
      </c>
    </row>
    <row r="32" spans="1:8" ht="12.75" customHeight="1" x14ac:dyDescent="0.35">
      <c r="A32" s="2">
        <v>6</v>
      </c>
      <c r="B32" s="18" t="str">
        <f>G87</f>
        <v>OTA Joseph Maiava &amp; Palepoi</v>
      </c>
      <c r="C32" s="2">
        <v>6</v>
      </c>
      <c r="D32" s="19" t="str">
        <f>G81</f>
        <v>TGA Wendy Thorn &amp; Pallas Elvin-Dewis</v>
      </c>
      <c r="F32" s="6">
        <v>14</v>
      </c>
      <c r="G32" s="9" t="s">
        <v>48</v>
      </c>
      <c r="H32" s="6" t="s">
        <v>49</v>
      </c>
    </row>
    <row r="33" spans="1:8" ht="12.75" customHeight="1" x14ac:dyDescent="0.35">
      <c r="B33" s="5"/>
      <c r="C33" s="2"/>
      <c r="D33" s="5"/>
      <c r="F33" s="6">
        <v>15</v>
      </c>
      <c r="G33" s="9" t="s">
        <v>50</v>
      </c>
      <c r="H33" s="6" t="s">
        <v>51</v>
      </c>
    </row>
    <row r="34" spans="1:8" ht="12.75" customHeight="1" x14ac:dyDescent="0.35">
      <c r="A34" s="2"/>
      <c r="B34" s="5" t="s">
        <v>52</v>
      </c>
      <c r="C34" s="2"/>
      <c r="D34" s="5" t="s">
        <v>53</v>
      </c>
      <c r="F34" s="6">
        <v>16</v>
      </c>
      <c r="G34" s="9" t="s">
        <v>54</v>
      </c>
      <c r="H34" s="6" t="s">
        <v>55</v>
      </c>
    </row>
    <row r="35" spans="1:8" ht="12.75" customHeight="1" x14ac:dyDescent="0.35">
      <c r="A35" s="2">
        <v>1</v>
      </c>
      <c r="B35" s="5" t="str">
        <f>G23</f>
        <v>TOK Phil Wilkinson &amp; Des Blair</v>
      </c>
      <c r="C35" s="2">
        <v>1</v>
      </c>
      <c r="D35" s="20" t="str">
        <f>G29</f>
        <v>SWA Blake Burnard &amp; Camelia Cook</v>
      </c>
      <c r="F35" s="6">
        <v>17</v>
      </c>
      <c r="G35" s="9" t="s">
        <v>56</v>
      </c>
      <c r="H35" s="6" t="s">
        <v>57</v>
      </c>
    </row>
    <row r="36" spans="1:8" ht="12.75" customHeight="1" x14ac:dyDescent="0.35">
      <c r="A36" s="2">
        <v>2</v>
      </c>
      <c r="B36" s="5" t="str">
        <f>G38</f>
        <v>GLE Brett Beswick &amp; Gordon Gibson</v>
      </c>
      <c r="C36" s="2">
        <v>2</v>
      </c>
      <c r="D36" s="20" t="str">
        <f>G32</f>
        <v>TGA Shay Laing -Smith &amp; Aaron Ratahi</v>
      </c>
      <c r="F36" s="6">
        <v>18</v>
      </c>
      <c r="G36" s="9" t="s">
        <v>58</v>
      </c>
      <c r="H36" s="6" t="s">
        <v>59</v>
      </c>
    </row>
    <row r="37" spans="1:8" ht="12.75" customHeight="1" x14ac:dyDescent="0.35">
      <c r="A37" s="2">
        <v>3</v>
      </c>
      <c r="B37" s="5" t="str">
        <f>G47</f>
        <v>WAI Roger Beardshall &amp; Dale Burns</v>
      </c>
      <c r="C37" s="2">
        <v>3</v>
      </c>
      <c r="D37" s="20" t="str">
        <f>G53</f>
        <v>GLE Aaron Williams &amp; Jared Rawlings</v>
      </c>
      <c r="F37" s="6">
        <v>19</v>
      </c>
      <c r="G37" s="9" t="s">
        <v>60</v>
      </c>
      <c r="H37" s="6" t="s">
        <v>61</v>
      </c>
    </row>
    <row r="38" spans="1:8" ht="12.75" customHeight="1" x14ac:dyDescent="0.35">
      <c r="A38" s="2">
        <v>4</v>
      </c>
      <c r="B38" s="5" t="str">
        <f>G62</f>
        <v>OTA Saolele Tavae &amp; Fili Salia</v>
      </c>
      <c r="C38" s="2">
        <v>4</v>
      </c>
      <c r="D38" s="20" t="str">
        <f>G56</f>
        <v>HOW Ian Rowlay and Terry Andrews</v>
      </c>
      <c r="F38" s="6">
        <v>20</v>
      </c>
      <c r="G38" s="9" t="s">
        <v>62</v>
      </c>
      <c r="H38" s="6" t="s">
        <v>63</v>
      </c>
    </row>
    <row r="39" spans="1:8" ht="12.75" customHeight="1" x14ac:dyDescent="0.35">
      <c r="A39" s="2">
        <v>5</v>
      </c>
      <c r="B39" s="5" t="str">
        <f>G71</f>
        <v>BIR Tina &amp; Moloi Fatuesi</v>
      </c>
      <c r="C39" s="2">
        <v>5</v>
      </c>
      <c r="D39" s="20" t="str">
        <f>G77</f>
        <v>PAT Robyn Harris &amp; Kelly Pologa</v>
      </c>
      <c r="F39" s="6">
        <v>21</v>
      </c>
      <c r="G39" s="9" t="s">
        <v>64</v>
      </c>
      <c r="H39" s="6" t="s">
        <v>65</v>
      </c>
    </row>
    <row r="40" spans="1:8" ht="12.75" customHeight="1" x14ac:dyDescent="0.35">
      <c r="A40" s="2">
        <v>6</v>
      </c>
      <c r="B40" s="5" t="str">
        <f>G86</f>
        <v>PAT Ngahuia Tahi &amp; Maria Gratwick</v>
      </c>
      <c r="C40" s="2">
        <v>6</v>
      </c>
      <c r="D40" s="20" t="str">
        <f>G80</f>
        <v>BAYS Jonothan Parker &amp; Matt Friewald</v>
      </c>
      <c r="F40" s="6">
        <v>22</v>
      </c>
      <c r="G40" s="9" t="s">
        <v>66</v>
      </c>
      <c r="H40" s="6" t="s">
        <v>67</v>
      </c>
    </row>
    <row r="41" spans="1:8" ht="12.75" customHeight="1" x14ac:dyDescent="0.35">
      <c r="B41" s="5"/>
      <c r="C41" s="2"/>
      <c r="D41" s="5"/>
      <c r="F41" s="6">
        <v>23</v>
      </c>
      <c r="G41" s="9" t="s">
        <v>68</v>
      </c>
      <c r="H41" s="6" t="s">
        <v>69</v>
      </c>
    </row>
    <row r="42" spans="1:8" ht="12.75" customHeight="1" x14ac:dyDescent="0.35">
      <c r="A42" s="2"/>
      <c r="B42" s="5" t="s">
        <v>70</v>
      </c>
      <c r="C42" s="2"/>
      <c r="D42" s="5" t="s">
        <v>71</v>
      </c>
      <c r="F42" s="6">
        <v>24</v>
      </c>
      <c r="G42" s="9" t="s">
        <v>72</v>
      </c>
      <c r="H42" s="6" t="s">
        <v>73</v>
      </c>
    </row>
    <row r="43" spans="1:8" ht="12.75" customHeight="1" x14ac:dyDescent="0.35">
      <c r="A43" s="2">
        <v>1</v>
      </c>
      <c r="B43" s="21" t="str">
        <f>G24</f>
        <v>PAT Lincoln Muaulu &amp; Jay Singh</v>
      </c>
      <c r="C43" s="2">
        <v>1</v>
      </c>
      <c r="D43" s="22" t="str">
        <f t="shared" ref="D43:D44" si="2">G30</f>
        <v>TOK Gill Mitchell &amp; Graham Mitchell</v>
      </c>
      <c r="F43" s="6">
        <v>25</v>
      </c>
      <c r="G43" s="9" t="s">
        <v>74</v>
      </c>
      <c r="H43" s="6" t="s">
        <v>75</v>
      </c>
    </row>
    <row r="44" spans="1:8" ht="12.75" customHeight="1" x14ac:dyDescent="0.35">
      <c r="A44" s="2">
        <v>2</v>
      </c>
      <c r="B44" s="21" t="str">
        <f>G37</f>
        <v>TOK Brooke Paul &amp; Kelly Paul</v>
      </c>
      <c r="C44" s="2">
        <v>2</v>
      </c>
      <c r="D44" s="22" t="str">
        <f t="shared" si="2"/>
        <v>OTAK Laurence &amp; Joseph Bishop</v>
      </c>
      <c r="F44" s="6">
        <v>26</v>
      </c>
      <c r="G44" s="9" t="s">
        <v>76</v>
      </c>
      <c r="H44" s="6" t="s">
        <v>77</v>
      </c>
    </row>
    <row r="45" spans="1:8" ht="12.75" customHeight="1" x14ac:dyDescent="0.35">
      <c r="A45" s="2">
        <v>3</v>
      </c>
      <c r="B45" s="21" t="str">
        <f>G48</f>
        <v>TGA Brendan McLean &amp; Cynthia Thompson</v>
      </c>
      <c r="C45" s="2">
        <v>3</v>
      </c>
      <c r="D45" s="22" t="str">
        <f t="shared" ref="D45:D46" si="3">G54</f>
        <v>WHAN Ryan Wilson and David Roache</v>
      </c>
      <c r="F45" s="6">
        <v>27</v>
      </c>
      <c r="G45" s="9" t="s">
        <v>78</v>
      </c>
      <c r="H45" s="6" t="s">
        <v>79</v>
      </c>
    </row>
    <row r="46" spans="1:8" ht="12.75" customHeight="1" x14ac:dyDescent="0.35">
      <c r="A46" s="2">
        <v>4</v>
      </c>
      <c r="B46" s="21" t="str">
        <f>G61</f>
        <v>TARR Jacques Haviga and James Haviga</v>
      </c>
      <c r="C46" s="2">
        <v>4</v>
      </c>
      <c r="D46" s="22" t="str">
        <f t="shared" si="3"/>
        <v>PAT Darren Mckay and Steven Brown</v>
      </c>
      <c r="F46" s="6">
        <v>28</v>
      </c>
      <c r="G46" s="9" t="s">
        <v>80</v>
      </c>
      <c r="H46" s="6" t="s">
        <v>81</v>
      </c>
    </row>
    <row r="47" spans="1:8" ht="12.75" customHeight="1" x14ac:dyDescent="0.35">
      <c r="A47" s="2">
        <v>5</v>
      </c>
      <c r="B47" s="21" t="str">
        <f>G72</f>
        <v>PUK Michael Langdon &amp; Ned Apanui</v>
      </c>
      <c r="C47" s="2">
        <v>5</v>
      </c>
      <c r="D47" s="22" t="str">
        <f t="shared" ref="D47:D48" si="4">G78</f>
        <v>HOW Colin Tranter &amp; Gary Clare</v>
      </c>
      <c r="F47" s="6">
        <v>29</v>
      </c>
      <c r="G47" s="9" t="s">
        <v>82</v>
      </c>
      <c r="H47" s="6" t="s">
        <v>83</v>
      </c>
    </row>
    <row r="48" spans="1:8" ht="12.75" customHeight="1" x14ac:dyDescent="0.35">
      <c r="A48" s="2">
        <v>6</v>
      </c>
      <c r="B48" s="21" t="str">
        <f>G85</f>
        <v>MNU Sarvan Singh &amp; Phil East</v>
      </c>
      <c r="C48" s="2">
        <v>6</v>
      </c>
      <c r="D48" s="22" t="str">
        <f t="shared" si="4"/>
        <v>OTA Kalolo Sooalo &amp; Arjohn Guan</v>
      </c>
      <c r="F48" s="6">
        <v>30</v>
      </c>
      <c r="G48" s="9" t="s">
        <v>84</v>
      </c>
      <c r="H48" s="6" t="s">
        <v>85</v>
      </c>
    </row>
    <row r="49" spans="1:8" ht="12.75" customHeight="1" x14ac:dyDescent="0.35">
      <c r="B49" s="5"/>
      <c r="C49" s="2"/>
      <c r="D49" s="23"/>
      <c r="F49" s="6">
        <v>31</v>
      </c>
      <c r="G49" s="9" t="s">
        <v>86</v>
      </c>
      <c r="H49" s="6" t="s">
        <v>87</v>
      </c>
    </row>
    <row r="50" spans="1:8" ht="12.75" customHeight="1" x14ac:dyDescent="0.35">
      <c r="B50" s="5"/>
      <c r="C50" s="2"/>
      <c r="D50" s="23"/>
      <c r="F50" s="6">
        <v>32</v>
      </c>
      <c r="G50" s="9" t="s">
        <v>88</v>
      </c>
      <c r="H50" s="6" t="s">
        <v>89</v>
      </c>
    </row>
    <row r="51" spans="1:8" ht="12.75" customHeight="1" x14ac:dyDescent="0.35">
      <c r="A51" s="6" t="str">
        <f t="shared" ref="A51:A58" si="5">B1</f>
        <v>CNZ North Island Pairs 2024</v>
      </c>
      <c r="C51" s="24" t="str">
        <f t="shared" ref="C51:C58" si="6">D1</f>
        <v>29/05/24-30/05/24</v>
      </c>
      <c r="F51" s="6">
        <v>33</v>
      </c>
      <c r="G51" s="9" t="s">
        <v>90</v>
      </c>
      <c r="H51" s="6" t="s">
        <v>91</v>
      </c>
    </row>
    <row r="52" spans="1:8" ht="12.75" customHeight="1" x14ac:dyDescent="0.35">
      <c r="A52" s="6" t="str">
        <f t="shared" si="5"/>
        <v>section 1</v>
      </c>
      <c r="C52" s="6" t="str">
        <f t="shared" si="6"/>
        <v>section 7</v>
      </c>
      <c r="F52" s="6">
        <v>34</v>
      </c>
      <c r="G52" s="9" t="s">
        <v>92</v>
      </c>
      <c r="H52" s="6" t="s">
        <v>93</v>
      </c>
    </row>
    <row r="53" spans="1:8" ht="12.75" customHeight="1" x14ac:dyDescent="0.35">
      <c r="A53" s="6" t="str">
        <f t="shared" si="5"/>
        <v>TARC Bayden Jackson &amp; Simon Singleton</v>
      </c>
      <c r="C53" s="6" t="str">
        <f t="shared" si="6"/>
        <v>WAI Brent Wells &amp; Riley James</v>
      </c>
      <c r="F53" s="6">
        <v>35</v>
      </c>
      <c r="G53" s="9" t="s">
        <v>94</v>
      </c>
      <c r="H53" s="6" t="s">
        <v>95</v>
      </c>
    </row>
    <row r="54" spans="1:8" ht="12.75" customHeight="1" x14ac:dyDescent="0.35">
      <c r="A54" s="6" t="str">
        <f t="shared" si="5"/>
        <v>TGA Paul Goldthorpe &amp; Jimmy Stewart</v>
      </c>
      <c r="C54" s="6" t="str">
        <f t="shared" si="6"/>
        <v>NPL Jesse Laursen &amp; Rod Buck</v>
      </c>
      <c r="F54" s="6">
        <v>36</v>
      </c>
      <c r="G54" s="9" t="s">
        <v>96</v>
      </c>
      <c r="H54" s="6" t="s">
        <v>97</v>
      </c>
    </row>
    <row r="55" spans="1:8" ht="12.75" customHeight="1" x14ac:dyDescent="0.35">
      <c r="A55" s="6" t="str">
        <f t="shared" si="5"/>
        <v>SWA Deon Rawlings &amp; Eli French</v>
      </c>
      <c r="C55" s="6" t="str">
        <f t="shared" si="6"/>
        <v>BAYS Cam &amp; Neil Bowman</v>
      </c>
      <c r="F55" s="6">
        <v>37</v>
      </c>
      <c r="G55" s="9" t="s">
        <v>98</v>
      </c>
      <c r="H55" s="6" t="s">
        <v>99</v>
      </c>
    </row>
    <row r="56" spans="1:8" ht="12.75" customHeight="1" x14ac:dyDescent="0.35">
      <c r="A56" s="6" t="str">
        <f t="shared" si="5"/>
        <v>PAT Tyson Argus and Steve Argus</v>
      </c>
      <c r="C56" s="6" t="str">
        <f t="shared" si="6"/>
        <v>PAT Antonio Tupuola and Glen Robust</v>
      </c>
      <c r="F56" s="6">
        <v>38</v>
      </c>
      <c r="G56" s="9" t="s">
        <v>100</v>
      </c>
      <c r="H56" s="6" t="s">
        <v>101</v>
      </c>
    </row>
    <row r="57" spans="1:8" ht="12.75" customHeight="1" x14ac:dyDescent="0.35">
      <c r="A57" s="6" t="str">
        <f t="shared" si="5"/>
        <v>GLE Robert Boggs &amp; Michael George</v>
      </c>
      <c r="C57" s="6" t="str">
        <f t="shared" si="6"/>
        <v>TGA Josh Va'afusu &amp; Dave Harman</v>
      </c>
      <c r="F57" s="6">
        <v>39</v>
      </c>
      <c r="G57" s="9" t="s">
        <v>102</v>
      </c>
      <c r="H57" s="6" t="s">
        <v>103</v>
      </c>
    </row>
    <row r="58" spans="1:8" ht="12.75" customHeight="1" x14ac:dyDescent="0.35">
      <c r="A58" s="6" t="str">
        <f t="shared" si="5"/>
        <v>GIS Glen R-Atkins &amp; Alex Nanai</v>
      </c>
      <c r="C58" s="6" t="str">
        <f t="shared" si="6"/>
        <v>PAT Dean Brown &amp; Mark Lowry</v>
      </c>
      <c r="F58" s="6">
        <v>40</v>
      </c>
      <c r="G58" s="9" t="s">
        <v>104</v>
      </c>
      <c r="H58" s="6" t="s">
        <v>105</v>
      </c>
    </row>
    <row r="59" spans="1:8" ht="12.75" customHeight="1" x14ac:dyDescent="0.35">
      <c r="F59" s="6">
        <v>41</v>
      </c>
      <c r="G59" s="9" t="s">
        <v>106</v>
      </c>
      <c r="H59" s="6" t="s">
        <v>107</v>
      </c>
    </row>
    <row r="60" spans="1:8" ht="12.75" customHeight="1" x14ac:dyDescent="0.35">
      <c r="A60" s="6" t="str">
        <f t="shared" ref="A60:A66" si="7">B10</f>
        <v>section 2</v>
      </c>
      <c r="C60" s="6" t="str">
        <f t="shared" ref="C60:C66" si="8">D10</f>
        <v>section 8</v>
      </c>
      <c r="F60" s="6">
        <v>42</v>
      </c>
      <c r="G60" s="9" t="s">
        <v>108</v>
      </c>
      <c r="H60" s="6" t="s">
        <v>109</v>
      </c>
    </row>
    <row r="61" spans="1:8" ht="12.75" customHeight="1" x14ac:dyDescent="0.35">
      <c r="A61" s="6" t="str">
        <f t="shared" si="7"/>
        <v>NPL Adam Lilley &amp; Chris Geary</v>
      </c>
      <c r="C61" s="6" t="str">
        <f t="shared" si="8"/>
        <v>POR Craig Steinmetz &amp; Wayne Tibbitts</v>
      </c>
      <c r="F61" s="6">
        <v>43</v>
      </c>
      <c r="G61" s="9" t="s">
        <v>110</v>
      </c>
      <c r="H61" s="6" t="s">
        <v>111</v>
      </c>
    </row>
    <row r="62" spans="1:8" ht="12.75" customHeight="1" x14ac:dyDescent="0.35">
      <c r="A62" s="6" t="str">
        <f t="shared" si="7"/>
        <v>PAL Aaron Wolland &amp; Richard Parata</v>
      </c>
      <c r="C62" s="6" t="str">
        <f t="shared" si="8"/>
        <v>WAI Saiju Thomas &amp; Gary Abella</v>
      </c>
      <c r="F62" s="6">
        <v>44</v>
      </c>
      <c r="G62" s="9" t="s">
        <v>112</v>
      </c>
      <c r="H62" s="6" t="s">
        <v>113</v>
      </c>
    </row>
    <row r="63" spans="1:8" ht="12.75" customHeight="1" x14ac:dyDescent="0.35">
      <c r="A63" s="6" t="str">
        <f t="shared" si="7"/>
        <v>PUK Peter Kingi &amp; Jim Johns</v>
      </c>
      <c r="C63" s="6" t="str">
        <f t="shared" si="8"/>
        <v>TOK Matt &amp; Cooper McInnes</v>
      </c>
      <c r="F63" s="6">
        <v>45</v>
      </c>
      <c r="G63" s="9" t="s">
        <v>114</v>
      </c>
      <c r="H63" s="6" t="s">
        <v>115</v>
      </c>
    </row>
    <row r="64" spans="1:8" ht="12.75" customHeight="1" x14ac:dyDescent="0.35">
      <c r="A64" s="6" t="str">
        <f t="shared" si="7"/>
        <v>TGA Daniel Kaio and Karlene Taylor</v>
      </c>
      <c r="C64" s="6" t="str">
        <f t="shared" si="8"/>
        <v>PAT Sudeep Prasad and Manoj Gounder</v>
      </c>
      <c r="F64" s="6">
        <v>46</v>
      </c>
      <c r="G64" s="9" t="s">
        <v>116</v>
      </c>
      <c r="H64" s="6" t="s">
        <v>117</v>
      </c>
    </row>
    <row r="65" spans="1:8" ht="12.75" customHeight="1" x14ac:dyDescent="0.35">
      <c r="A65" s="6" t="str">
        <f t="shared" si="7"/>
        <v>HEN Donny Lochan &amp; Igdaliah Retzlaff</v>
      </c>
      <c r="C65" s="6" t="str">
        <f t="shared" si="8"/>
        <v>MNU Bas Kroon &amp; Darryl Rodgers</v>
      </c>
      <c r="F65" s="6">
        <v>47</v>
      </c>
      <c r="G65" s="9" t="s">
        <v>118</v>
      </c>
      <c r="H65" s="6" t="s">
        <v>119</v>
      </c>
    </row>
    <row r="66" spans="1:8" ht="12.75" customHeight="1" x14ac:dyDescent="0.35">
      <c r="A66" s="6" t="str">
        <f t="shared" si="7"/>
        <v>PAT Terri Argus &amp; Roger Gracie</v>
      </c>
      <c r="C66" s="6" t="str">
        <f t="shared" si="8"/>
        <v>TGA Mark Parkinson &amp; Patuwai Woods</v>
      </c>
      <c r="F66" s="6">
        <v>48</v>
      </c>
      <c r="G66" s="9" t="s">
        <v>120</v>
      </c>
      <c r="H66" s="6" t="s">
        <v>121</v>
      </c>
    </row>
    <row r="67" spans="1:8" ht="12.75" customHeight="1" x14ac:dyDescent="0.35">
      <c r="F67" s="6">
        <v>49</v>
      </c>
      <c r="G67" s="9" t="s">
        <v>122</v>
      </c>
      <c r="H67" s="6" t="s">
        <v>123</v>
      </c>
    </row>
    <row r="68" spans="1:8" ht="12.75" customHeight="1" x14ac:dyDescent="0.35">
      <c r="A68" s="6" t="str">
        <f t="shared" ref="A68:A74" si="9">B18</f>
        <v>section 3</v>
      </c>
      <c r="C68" s="6" t="str">
        <f t="shared" ref="C68:C74" si="10">D18</f>
        <v>section 9</v>
      </c>
      <c r="F68" s="6">
        <v>50</v>
      </c>
      <c r="G68" s="9" t="s">
        <v>124</v>
      </c>
      <c r="H68" s="6" t="s">
        <v>125</v>
      </c>
    </row>
    <row r="69" spans="1:8" ht="12.75" customHeight="1" x14ac:dyDescent="0.35">
      <c r="A69" s="6" t="str">
        <f t="shared" si="9"/>
        <v>TGA Tom Cook &amp; Nik Hinga</v>
      </c>
      <c r="C69" s="6" t="str">
        <f t="shared" si="10"/>
        <v>TGA Mike Ryan &amp; Brian Ward</v>
      </c>
      <c r="F69" s="6">
        <v>51</v>
      </c>
      <c r="G69" s="9" t="s">
        <v>126</v>
      </c>
      <c r="H69" s="6" t="s">
        <v>127</v>
      </c>
    </row>
    <row r="70" spans="1:8" ht="12.75" customHeight="1" x14ac:dyDescent="0.35">
      <c r="A70" s="6" t="str">
        <f t="shared" si="9"/>
        <v>PAT Leighton Pologa &amp; John Harrison</v>
      </c>
      <c r="C70" s="6" t="str">
        <f t="shared" si="10"/>
        <v>HEN Tony Van Wijk &amp; Sumit Monga</v>
      </c>
      <c r="F70" s="6">
        <v>52</v>
      </c>
      <c r="G70" s="9" t="s">
        <v>128</v>
      </c>
      <c r="H70" s="6" t="s">
        <v>129</v>
      </c>
    </row>
    <row r="71" spans="1:8" ht="12.75" customHeight="1" x14ac:dyDescent="0.35">
      <c r="A71" s="6" t="str">
        <f t="shared" si="9"/>
        <v>NPL Kelvin Dunlop &amp; Patrick Duffy</v>
      </c>
      <c r="C71" s="6" t="str">
        <f t="shared" si="10"/>
        <v>SWA Kim Cullen &amp; Tatum Manning</v>
      </c>
      <c r="F71" s="6">
        <v>53</v>
      </c>
      <c r="G71" s="9" t="s">
        <v>130</v>
      </c>
      <c r="H71" s="6" t="s">
        <v>131</v>
      </c>
    </row>
    <row r="72" spans="1:8" ht="12.75" customHeight="1" x14ac:dyDescent="0.35">
      <c r="A72" s="6" t="str">
        <f t="shared" si="9"/>
        <v>HOW Jason Pickels and Andy Wang</v>
      </c>
      <c r="C72" s="6" t="str">
        <f t="shared" si="10"/>
        <v>BAYS Alex Watson and Shayne Heyns</v>
      </c>
      <c r="F72" s="6">
        <v>54</v>
      </c>
      <c r="G72" s="9" t="s">
        <v>132</v>
      </c>
      <c r="H72" s="6" t="s">
        <v>133</v>
      </c>
    </row>
    <row r="73" spans="1:8" ht="12.75" customHeight="1" x14ac:dyDescent="0.35">
      <c r="A73" s="6" t="str">
        <f t="shared" si="9"/>
        <v>PUK Rose Rawiri &amp; Mel Apanui</v>
      </c>
      <c r="C73" s="6" t="str">
        <f t="shared" si="10"/>
        <v>WHAN Cory Diamond &amp; Paul Stevens</v>
      </c>
      <c r="F73" s="6">
        <v>55</v>
      </c>
      <c r="G73" s="9" t="s">
        <v>134</v>
      </c>
      <c r="H73" s="6" t="s">
        <v>135</v>
      </c>
    </row>
    <row r="74" spans="1:8" ht="12.75" customHeight="1" x14ac:dyDescent="0.35">
      <c r="A74" s="6" t="str">
        <f t="shared" si="9"/>
        <v>MNU Ivona Coutts &amp; Addison Argus</v>
      </c>
      <c r="C74" s="6" t="str">
        <f t="shared" si="10"/>
        <v>OTA Lee Thongtha &amp; Tu Hererahi</v>
      </c>
      <c r="F74" s="6">
        <v>56</v>
      </c>
      <c r="G74" s="9" t="s">
        <v>136</v>
      </c>
      <c r="H74" s="6" t="s">
        <v>137</v>
      </c>
    </row>
    <row r="75" spans="1:8" ht="12.75" customHeight="1" x14ac:dyDescent="0.35">
      <c r="F75" s="6">
        <v>57</v>
      </c>
      <c r="G75" s="9" t="s">
        <v>138</v>
      </c>
      <c r="H75" s="6" t="s">
        <v>139</v>
      </c>
    </row>
    <row r="76" spans="1:8" ht="12.75" customHeight="1" x14ac:dyDescent="0.35">
      <c r="A76" s="6" t="str">
        <f t="shared" ref="A76:A82" si="11">B26</f>
        <v>section 4</v>
      </c>
      <c r="C76" s="6" t="str">
        <f t="shared" ref="C76:C82" si="12">D26</f>
        <v>section 10</v>
      </c>
      <c r="F76" s="6">
        <v>58</v>
      </c>
      <c r="G76" s="9" t="s">
        <v>140</v>
      </c>
      <c r="H76" s="6" t="s">
        <v>141</v>
      </c>
    </row>
    <row r="77" spans="1:8" ht="12.75" customHeight="1" x14ac:dyDescent="0.35">
      <c r="A77" s="6" t="str">
        <f t="shared" si="11"/>
        <v>NPL Thomas Defaria &amp; Ashleigh Allen</v>
      </c>
      <c r="C77" s="6" t="str">
        <f t="shared" si="12"/>
        <v>LEV Billy McIntyre &amp; Crystalee Jane</v>
      </c>
      <c r="F77" s="6">
        <v>59</v>
      </c>
      <c r="G77" s="9" t="s">
        <v>142</v>
      </c>
      <c r="H77" s="6" t="s">
        <v>143</v>
      </c>
    </row>
    <row r="78" spans="1:8" ht="12.75" customHeight="1" x14ac:dyDescent="0.35">
      <c r="A78" s="6" t="str">
        <f t="shared" si="11"/>
        <v>MNU Glen Coutts &amp; Marino Hapi</v>
      </c>
      <c r="C78" s="6" t="str">
        <f t="shared" si="12"/>
        <v>NPL Patrick &amp; Riley O'Donnell</v>
      </c>
      <c r="F78" s="6">
        <v>60</v>
      </c>
      <c r="G78" s="9" t="s">
        <v>144</v>
      </c>
      <c r="H78" s="6" t="s">
        <v>145</v>
      </c>
    </row>
    <row r="79" spans="1:8" ht="12.75" customHeight="1" x14ac:dyDescent="0.35">
      <c r="A79" s="6" t="str">
        <f t="shared" si="11"/>
        <v>PAT Frank Edwards &amp; Gavin Anstis</v>
      </c>
      <c r="C79" s="6" t="str">
        <f t="shared" si="12"/>
        <v>GLE Victoria Heavey &amp; Jane Wood</v>
      </c>
      <c r="F79" s="6">
        <v>61</v>
      </c>
      <c r="G79" s="9" t="s">
        <v>146</v>
      </c>
      <c r="H79" s="6" t="s">
        <v>147</v>
      </c>
    </row>
    <row r="80" spans="1:8" ht="12.75" customHeight="1" x14ac:dyDescent="0.35">
      <c r="A80" s="6" t="str">
        <f t="shared" si="11"/>
        <v>HOW Paul G Brown and Nina Massold</v>
      </c>
      <c r="C80" s="6" t="str">
        <f t="shared" si="12"/>
        <v>TOK Peter Madsen and Les Wilkinson</v>
      </c>
      <c r="F80" s="6">
        <v>62</v>
      </c>
      <c r="G80" s="9" t="s">
        <v>148</v>
      </c>
      <c r="H80" s="6" t="s">
        <v>149</v>
      </c>
    </row>
    <row r="81" spans="1:8" ht="12.75" customHeight="1" x14ac:dyDescent="0.35">
      <c r="A81" s="6" t="str">
        <f t="shared" si="11"/>
        <v>PUK Martin Keeley &amp; Natasha Smit</v>
      </c>
      <c r="C81" s="6" t="str">
        <f t="shared" si="12"/>
        <v>PAT Peter Whitehead &amp; Chris Walker</v>
      </c>
      <c r="F81" s="6">
        <v>63</v>
      </c>
      <c r="G81" s="9" t="s">
        <v>150</v>
      </c>
      <c r="H81" s="6" t="s">
        <v>151</v>
      </c>
    </row>
    <row r="82" spans="1:8" ht="12.75" customHeight="1" x14ac:dyDescent="0.35">
      <c r="A82" s="6" t="str">
        <f t="shared" si="11"/>
        <v>OTA Joseph Maiava &amp; Palepoi</v>
      </c>
      <c r="C82" s="6" t="str">
        <f t="shared" si="12"/>
        <v>TGA Wendy Thorn &amp; Pallas Elvin-Dewis</v>
      </c>
      <c r="F82" s="6">
        <v>64</v>
      </c>
      <c r="G82" s="9" t="s">
        <v>152</v>
      </c>
      <c r="H82" s="6" t="s">
        <v>153</v>
      </c>
    </row>
    <row r="83" spans="1:8" ht="12.75" customHeight="1" x14ac:dyDescent="0.35">
      <c r="F83" s="6">
        <v>65</v>
      </c>
      <c r="G83" s="9" t="s">
        <v>154</v>
      </c>
      <c r="H83" s="6" t="s">
        <v>155</v>
      </c>
    </row>
    <row r="84" spans="1:8" ht="12.75" customHeight="1" x14ac:dyDescent="0.35">
      <c r="A84" s="6" t="str">
        <f t="shared" ref="A84:A90" si="13">B34</f>
        <v>section 5</v>
      </c>
      <c r="C84" s="6" t="str">
        <f t="shared" ref="C84:C90" si="14">D34</f>
        <v>section 11</v>
      </c>
      <c r="F84" s="6">
        <v>66</v>
      </c>
      <c r="G84" s="9" t="s">
        <v>156</v>
      </c>
      <c r="H84" s="6" t="s">
        <v>157</v>
      </c>
    </row>
    <row r="85" spans="1:8" ht="12.75" customHeight="1" x14ac:dyDescent="0.35">
      <c r="A85" s="6" t="str">
        <f t="shared" si="13"/>
        <v>TOK Phil Wilkinson &amp; Des Blair</v>
      </c>
      <c r="C85" s="6" t="str">
        <f t="shared" si="14"/>
        <v>SWA Blake Burnard &amp; Camelia Cook</v>
      </c>
      <c r="F85" s="6">
        <v>67</v>
      </c>
      <c r="G85" s="9" t="s">
        <v>158</v>
      </c>
      <c r="H85" s="6" t="s">
        <v>159</v>
      </c>
    </row>
    <row r="86" spans="1:8" ht="12.75" customHeight="1" x14ac:dyDescent="0.35">
      <c r="A86" s="6" t="str">
        <f t="shared" si="13"/>
        <v>GLE Brett Beswick &amp; Gordon Gibson</v>
      </c>
      <c r="C86" s="6" t="str">
        <f t="shared" si="14"/>
        <v>TGA Shay Laing -Smith &amp; Aaron Ratahi</v>
      </c>
      <c r="F86" s="6">
        <v>68</v>
      </c>
      <c r="G86" s="9" t="s">
        <v>160</v>
      </c>
      <c r="H86" s="6" t="s">
        <v>161</v>
      </c>
    </row>
    <row r="87" spans="1:8" ht="12.75" customHeight="1" x14ac:dyDescent="0.35">
      <c r="A87" s="6" t="str">
        <f t="shared" si="13"/>
        <v>WAI Roger Beardshall &amp; Dale Burns</v>
      </c>
      <c r="C87" s="6" t="str">
        <f t="shared" si="14"/>
        <v>GLE Aaron Williams &amp; Jared Rawlings</v>
      </c>
      <c r="F87" s="6">
        <v>69</v>
      </c>
      <c r="G87" s="9" t="s">
        <v>162</v>
      </c>
      <c r="H87" s="6" t="s">
        <v>163</v>
      </c>
    </row>
    <row r="88" spans="1:8" ht="12.75" customHeight="1" x14ac:dyDescent="0.35">
      <c r="A88" s="6" t="str">
        <f t="shared" si="13"/>
        <v>OTA Saolele Tavae &amp; Fili Salia</v>
      </c>
      <c r="C88" s="6" t="str">
        <f t="shared" si="14"/>
        <v>HOW Ian Rowlay and Terry Andrews</v>
      </c>
      <c r="F88" s="6">
        <v>70</v>
      </c>
      <c r="G88" s="9" t="s">
        <v>164</v>
      </c>
      <c r="H88" s="6" t="s">
        <v>165</v>
      </c>
    </row>
    <row r="89" spans="1:8" ht="12.75" customHeight="1" x14ac:dyDescent="0.35">
      <c r="A89" s="6" t="str">
        <f t="shared" si="13"/>
        <v>BIR Tina &amp; Moloi Fatuesi</v>
      </c>
      <c r="C89" s="6" t="str">
        <f t="shared" si="14"/>
        <v>PAT Robyn Harris &amp; Kelly Pologa</v>
      </c>
      <c r="F89" s="6">
        <v>71</v>
      </c>
      <c r="G89" s="9" t="s">
        <v>166</v>
      </c>
      <c r="H89" s="6" t="s">
        <v>167</v>
      </c>
    </row>
    <row r="90" spans="1:8" ht="12.75" customHeight="1" x14ac:dyDescent="0.35">
      <c r="A90" s="6" t="str">
        <f t="shared" si="13"/>
        <v>PAT Ngahuia Tahi &amp; Maria Gratwick</v>
      </c>
      <c r="C90" s="6" t="str">
        <f t="shared" si="14"/>
        <v>BAYS Jonothan Parker &amp; Matt Friewald</v>
      </c>
      <c r="F90" s="6">
        <v>72</v>
      </c>
      <c r="G90" s="9" t="s">
        <v>168</v>
      </c>
      <c r="H90" s="6" t="s">
        <v>169</v>
      </c>
    </row>
    <row r="91" spans="1:8" ht="12.75" customHeight="1" x14ac:dyDescent="0.35">
      <c r="G91" s="9"/>
    </row>
    <row r="92" spans="1:8" ht="12.75" customHeight="1" x14ac:dyDescent="0.35">
      <c r="A92" s="6" t="str">
        <f t="shared" ref="A92:A98" si="15">B42</f>
        <v>section 6</v>
      </c>
      <c r="C92" s="6" t="str">
        <f t="shared" ref="C92:C98" si="16">D42</f>
        <v>section 12</v>
      </c>
    </row>
    <row r="93" spans="1:8" ht="12.75" customHeight="1" x14ac:dyDescent="0.35">
      <c r="A93" s="6" t="str">
        <f t="shared" si="15"/>
        <v>PAT Lincoln Muaulu &amp; Jay Singh</v>
      </c>
      <c r="C93" s="6" t="str">
        <f t="shared" si="16"/>
        <v>TOK Gill Mitchell &amp; Graham Mitchell</v>
      </c>
    </row>
    <row r="94" spans="1:8" ht="12.75" customHeight="1" x14ac:dyDescent="0.35">
      <c r="A94" s="6" t="str">
        <f t="shared" si="15"/>
        <v>TOK Brooke Paul &amp; Kelly Paul</v>
      </c>
      <c r="C94" s="6" t="str">
        <f t="shared" si="16"/>
        <v>OTAK Laurence &amp; Joseph Bishop</v>
      </c>
    </row>
    <row r="95" spans="1:8" ht="12.75" customHeight="1" x14ac:dyDescent="0.35">
      <c r="A95" s="6" t="str">
        <f t="shared" si="15"/>
        <v>TGA Brendan McLean &amp; Cynthia Thompson</v>
      </c>
      <c r="C95" s="6" t="str">
        <f t="shared" si="16"/>
        <v>WHAN Ryan Wilson and David Roache</v>
      </c>
    </row>
    <row r="96" spans="1:8" ht="12.75" customHeight="1" x14ac:dyDescent="0.35">
      <c r="A96" s="6" t="str">
        <f t="shared" si="15"/>
        <v>TARR Jacques Haviga and James Haviga</v>
      </c>
      <c r="C96" s="6" t="str">
        <f t="shared" si="16"/>
        <v>PAT Darren Mckay and Steven Brown</v>
      </c>
    </row>
    <row r="97" spans="1:4" ht="12.75" customHeight="1" x14ac:dyDescent="0.35">
      <c r="A97" s="6" t="str">
        <f t="shared" si="15"/>
        <v>PUK Michael Langdon &amp; Ned Apanui</v>
      </c>
      <c r="C97" s="6" t="str">
        <f t="shared" si="16"/>
        <v>HOW Colin Tranter &amp; Gary Clare</v>
      </c>
    </row>
    <row r="98" spans="1:4" ht="12.75" customHeight="1" x14ac:dyDescent="0.35">
      <c r="A98" s="6" t="str">
        <f t="shared" si="15"/>
        <v>MNU Sarvan Singh &amp; Phil East</v>
      </c>
      <c r="C98" s="6" t="str">
        <f t="shared" si="16"/>
        <v>OTA Kalolo Sooalo &amp; Arjohn Guan</v>
      </c>
    </row>
    <row r="99" spans="1:4" ht="12.75" customHeight="1" x14ac:dyDescent="0.35"/>
    <row r="100" spans="1:4" ht="12.75" customHeight="1" x14ac:dyDescent="0.35"/>
    <row r="101" spans="1:4" ht="12.75" customHeight="1" x14ac:dyDescent="0.35"/>
    <row r="102" spans="1:4" ht="12.75" customHeight="1" x14ac:dyDescent="0.35"/>
    <row r="103" spans="1:4" ht="12.75" customHeight="1" x14ac:dyDescent="0.35">
      <c r="B103" s="5"/>
      <c r="C103" s="2"/>
      <c r="D103" s="5"/>
    </row>
    <row r="104" spans="1:4" ht="12.75" customHeight="1" x14ac:dyDescent="0.35">
      <c r="B104" s="5"/>
      <c r="C104" s="2"/>
      <c r="D104" s="5"/>
    </row>
    <row r="105" spans="1:4" ht="12.75" customHeight="1" x14ac:dyDescent="0.35">
      <c r="B105" s="5"/>
      <c r="C105" s="2"/>
      <c r="D105" s="5"/>
    </row>
    <row r="106" spans="1:4" ht="12.75" customHeight="1" x14ac:dyDescent="0.35">
      <c r="B106" s="5"/>
      <c r="C106" s="2"/>
      <c r="D106" s="5"/>
    </row>
    <row r="107" spans="1:4" ht="12.75" customHeight="1" x14ac:dyDescent="0.35">
      <c r="B107" s="5"/>
      <c r="C107" s="2"/>
      <c r="D107" s="5"/>
    </row>
    <row r="108" spans="1:4" ht="12.75" customHeight="1" x14ac:dyDescent="0.35">
      <c r="B108" s="5"/>
      <c r="C108" s="2"/>
      <c r="D108" s="5"/>
    </row>
    <row r="109" spans="1:4" ht="12.75" customHeight="1" x14ac:dyDescent="0.35">
      <c r="B109" s="5"/>
      <c r="C109" s="2"/>
      <c r="D109" s="5"/>
    </row>
    <row r="110" spans="1:4" ht="12.75" customHeight="1" x14ac:dyDescent="0.35">
      <c r="B110" s="5"/>
      <c r="C110" s="2"/>
      <c r="D110" s="5"/>
    </row>
    <row r="111" spans="1:4" ht="12.75" customHeight="1" x14ac:dyDescent="0.35">
      <c r="B111" s="5"/>
      <c r="C111" s="2"/>
      <c r="D111" s="5"/>
    </row>
    <row r="112" spans="1:4" ht="12.75" customHeight="1" x14ac:dyDescent="0.35">
      <c r="B112" s="5"/>
      <c r="C112" s="2"/>
      <c r="D112" s="5"/>
    </row>
    <row r="113" spans="2:4" ht="12.75" customHeight="1" x14ac:dyDescent="0.35">
      <c r="B113" s="5"/>
      <c r="C113" s="2"/>
      <c r="D113" s="5"/>
    </row>
    <row r="114" spans="2:4" ht="12.75" customHeight="1" x14ac:dyDescent="0.35">
      <c r="B114" s="5"/>
      <c r="C114" s="2"/>
      <c r="D114" s="5"/>
    </row>
    <row r="115" spans="2:4" ht="12.75" customHeight="1" x14ac:dyDescent="0.35">
      <c r="B115" s="5"/>
      <c r="C115" s="2"/>
      <c r="D115" s="5"/>
    </row>
    <row r="116" spans="2:4" ht="12.75" customHeight="1" x14ac:dyDescent="0.35">
      <c r="B116" s="5"/>
      <c r="C116" s="2"/>
      <c r="D116" s="5"/>
    </row>
    <row r="117" spans="2:4" ht="12.75" customHeight="1" x14ac:dyDescent="0.35">
      <c r="B117" s="5"/>
      <c r="C117" s="2"/>
      <c r="D117" s="5"/>
    </row>
    <row r="118" spans="2:4" ht="12.75" customHeight="1" x14ac:dyDescent="0.35">
      <c r="B118" s="5"/>
      <c r="C118" s="2"/>
      <c r="D118" s="5"/>
    </row>
    <row r="119" spans="2:4" ht="12.75" customHeight="1" x14ac:dyDescent="0.35">
      <c r="B119" s="5"/>
      <c r="C119" s="2"/>
      <c r="D119" s="5"/>
    </row>
    <row r="120" spans="2:4" ht="12.75" customHeight="1" x14ac:dyDescent="0.35">
      <c r="B120" s="5"/>
      <c r="C120" s="2"/>
      <c r="D120" s="5"/>
    </row>
    <row r="121" spans="2:4" ht="12.75" customHeight="1" x14ac:dyDescent="0.35">
      <c r="B121" s="5"/>
      <c r="C121" s="2"/>
      <c r="D121" s="5"/>
    </row>
    <row r="122" spans="2:4" ht="12.75" customHeight="1" x14ac:dyDescent="0.35">
      <c r="B122" s="5"/>
      <c r="C122" s="2"/>
      <c r="D122" s="5"/>
    </row>
    <row r="123" spans="2:4" ht="12.75" customHeight="1" x14ac:dyDescent="0.35">
      <c r="B123" s="5"/>
      <c r="C123" s="2"/>
      <c r="D123" s="5"/>
    </row>
    <row r="124" spans="2:4" ht="12.75" customHeight="1" x14ac:dyDescent="0.35">
      <c r="B124" s="5"/>
      <c r="C124" s="2"/>
      <c r="D124" s="5"/>
    </row>
    <row r="125" spans="2:4" ht="12.75" customHeight="1" x14ac:dyDescent="0.35">
      <c r="B125" s="5"/>
      <c r="C125" s="2"/>
      <c r="D125" s="5"/>
    </row>
    <row r="126" spans="2:4" ht="12.75" customHeight="1" x14ac:dyDescent="0.35">
      <c r="B126" s="5"/>
      <c r="C126" s="2"/>
      <c r="D126" s="5"/>
    </row>
    <row r="127" spans="2:4" ht="12.75" customHeight="1" x14ac:dyDescent="0.35">
      <c r="B127" s="5"/>
      <c r="C127" s="2"/>
      <c r="D127" s="5"/>
    </row>
    <row r="128" spans="2:4" ht="12.75" customHeight="1" x14ac:dyDescent="0.35">
      <c r="B128" s="5"/>
      <c r="C128" s="2"/>
      <c r="D128" s="5"/>
    </row>
    <row r="129" spans="2:4" ht="12.75" customHeight="1" x14ac:dyDescent="0.35">
      <c r="B129" s="5"/>
      <c r="C129" s="2"/>
      <c r="D129" s="5"/>
    </row>
    <row r="130" spans="2:4" ht="12.75" customHeight="1" x14ac:dyDescent="0.35">
      <c r="B130" s="5"/>
      <c r="C130" s="2"/>
      <c r="D130" s="5"/>
    </row>
    <row r="131" spans="2:4" ht="12.75" customHeight="1" x14ac:dyDescent="0.35">
      <c r="B131" s="5"/>
      <c r="C131" s="2"/>
      <c r="D131" s="5"/>
    </row>
    <row r="132" spans="2:4" ht="12.75" customHeight="1" x14ac:dyDescent="0.35">
      <c r="B132" s="5"/>
      <c r="C132" s="2"/>
      <c r="D132" s="5"/>
    </row>
    <row r="133" spans="2:4" ht="12.75" customHeight="1" x14ac:dyDescent="0.35">
      <c r="B133" s="5"/>
      <c r="C133" s="2"/>
      <c r="D133" s="5"/>
    </row>
    <row r="134" spans="2:4" ht="12.75" customHeight="1" x14ac:dyDescent="0.35">
      <c r="B134" s="5"/>
      <c r="C134" s="2"/>
      <c r="D134" s="5"/>
    </row>
    <row r="135" spans="2:4" ht="12.75" customHeight="1" x14ac:dyDescent="0.35">
      <c r="B135" s="5"/>
      <c r="C135" s="2"/>
      <c r="D135" s="5"/>
    </row>
    <row r="136" spans="2:4" ht="12.75" customHeight="1" x14ac:dyDescent="0.35">
      <c r="B136" s="5"/>
      <c r="C136" s="2"/>
      <c r="D136" s="5"/>
    </row>
    <row r="137" spans="2:4" ht="12.75" customHeight="1" x14ac:dyDescent="0.35">
      <c r="B137" s="5"/>
      <c r="C137" s="2"/>
      <c r="D137" s="5"/>
    </row>
    <row r="138" spans="2:4" ht="12.75" customHeight="1" x14ac:dyDescent="0.35">
      <c r="B138" s="5"/>
      <c r="C138" s="2"/>
      <c r="D138" s="5"/>
    </row>
    <row r="139" spans="2:4" ht="12.75" customHeight="1" x14ac:dyDescent="0.35">
      <c r="B139" s="5"/>
      <c r="C139" s="2"/>
      <c r="D139" s="5"/>
    </row>
    <row r="140" spans="2:4" ht="12.75" customHeight="1" x14ac:dyDescent="0.35">
      <c r="B140" s="5"/>
      <c r="C140" s="2"/>
      <c r="D140" s="5"/>
    </row>
    <row r="141" spans="2:4" ht="12.75" customHeight="1" x14ac:dyDescent="0.35">
      <c r="B141" s="5"/>
      <c r="C141" s="2"/>
      <c r="D141" s="5"/>
    </row>
    <row r="142" spans="2:4" ht="12.75" customHeight="1" x14ac:dyDescent="0.35">
      <c r="B142" s="5"/>
      <c r="C142" s="2"/>
      <c r="D142" s="5"/>
    </row>
    <row r="143" spans="2:4" ht="12.75" customHeight="1" x14ac:dyDescent="0.35">
      <c r="B143" s="5"/>
      <c r="C143" s="2"/>
      <c r="D143" s="5"/>
    </row>
    <row r="144" spans="2:4" ht="12.75" customHeight="1" x14ac:dyDescent="0.35">
      <c r="B144" s="5"/>
      <c r="C144" s="2"/>
      <c r="D144" s="5"/>
    </row>
    <row r="145" spans="2:4" ht="12.75" customHeight="1" x14ac:dyDescent="0.35">
      <c r="B145" s="5"/>
      <c r="C145" s="2"/>
      <c r="D145" s="5"/>
    </row>
    <row r="146" spans="2:4" ht="12.75" customHeight="1" x14ac:dyDescent="0.35">
      <c r="B146" s="5"/>
      <c r="C146" s="2"/>
      <c r="D146" s="5"/>
    </row>
    <row r="147" spans="2:4" ht="12.75" customHeight="1" x14ac:dyDescent="0.35">
      <c r="B147" s="5"/>
      <c r="C147" s="2"/>
      <c r="D147" s="5"/>
    </row>
    <row r="148" spans="2:4" ht="12.75" customHeight="1" x14ac:dyDescent="0.35">
      <c r="B148" s="5"/>
      <c r="C148" s="2"/>
      <c r="D148" s="5"/>
    </row>
    <row r="149" spans="2:4" ht="12.75" customHeight="1" x14ac:dyDescent="0.35">
      <c r="B149" s="5"/>
      <c r="C149" s="2"/>
      <c r="D149" s="5"/>
    </row>
    <row r="150" spans="2:4" ht="12.75" customHeight="1" x14ac:dyDescent="0.35">
      <c r="B150" s="5"/>
      <c r="C150" s="2"/>
      <c r="D150" s="5"/>
    </row>
    <row r="151" spans="2:4" ht="12.75" customHeight="1" x14ac:dyDescent="0.35">
      <c r="B151" s="5"/>
      <c r="C151" s="2"/>
      <c r="D151" s="5"/>
    </row>
    <row r="152" spans="2:4" ht="12.75" customHeight="1" x14ac:dyDescent="0.35">
      <c r="B152" s="5"/>
      <c r="C152" s="2"/>
      <c r="D152" s="5"/>
    </row>
    <row r="153" spans="2:4" ht="12.75" customHeight="1" x14ac:dyDescent="0.35">
      <c r="B153" s="5"/>
      <c r="C153" s="2"/>
      <c r="D153" s="5"/>
    </row>
    <row r="154" spans="2:4" ht="12.75" customHeight="1" x14ac:dyDescent="0.35">
      <c r="B154" s="5"/>
      <c r="C154" s="2"/>
      <c r="D154" s="5"/>
    </row>
    <row r="155" spans="2:4" ht="12.75" customHeight="1" x14ac:dyDescent="0.35">
      <c r="B155" s="5"/>
      <c r="C155" s="2"/>
      <c r="D155" s="5"/>
    </row>
    <row r="156" spans="2:4" ht="12.75" customHeight="1" x14ac:dyDescent="0.35">
      <c r="B156" s="5"/>
      <c r="C156" s="2"/>
      <c r="D156" s="5"/>
    </row>
    <row r="157" spans="2:4" ht="12.75" customHeight="1" x14ac:dyDescent="0.35">
      <c r="B157" s="5"/>
      <c r="C157" s="2"/>
      <c r="D157" s="5"/>
    </row>
    <row r="158" spans="2:4" ht="12.75" customHeight="1" x14ac:dyDescent="0.35">
      <c r="B158" s="5"/>
      <c r="C158" s="2"/>
      <c r="D158" s="5"/>
    </row>
    <row r="159" spans="2:4" ht="12.75" customHeight="1" x14ac:dyDescent="0.35">
      <c r="B159" s="5"/>
      <c r="C159" s="2"/>
      <c r="D159" s="5"/>
    </row>
    <row r="160" spans="2:4" ht="12.75" customHeight="1" x14ac:dyDescent="0.35">
      <c r="B160" s="5"/>
      <c r="C160" s="2"/>
      <c r="D160" s="5"/>
    </row>
    <row r="161" spans="2:4" ht="12.75" customHeight="1" x14ac:dyDescent="0.35">
      <c r="B161" s="5"/>
      <c r="C161" s="2"/>
      <c r="D161" s="5"/>
    </row>
    <row r="162" spans="2:4" ht="12.75" customHeight="1" x14ac:dyDescent="0.35">
      <c r="B162" s="5"/>
      <c r="C162" s="2"/>
      <c r="D162" s="5"/>
    </row>
    <row r="163" spans="2:4" ht="12.75" customHeight="1" x14ac:dyDescent="0.35">
      <c r="B163" s="5"/>
      <c r="C163" s="2"/>
      <c r="D163" s="5"/>
    </row>
    <row r="164" spans="2:4" ht="12.75" customHeight="1" x14ac:dyDescent="0.35">
      <c r="B164" s="5"/>
      <c r="C164" s="2"/>
      <c r="D164" s="5"/>
    </row>
    <row r="165" spans="2:4" ht="12.75" customHeight="1" x14ac:dyDescent="0.35">
      <c r="B165" s="5"/>
      <c r="C165" s="2"/>
      <c r="D165" s="5"/>
    </row>
    <row r="166" spans="2:4" ht="12.75" customHeight="1" x14ac:dyDescent="0.35">
      <c r="B166" s="5"/>
      <c r="C166" s="2"/>
      <c r="D166" s="5"/>
    </row>
    <row r="167" spans="2:4" ht="12.75" customHeight="1" x14ac:dyDescent="0.35">
      <c r="B167" s="5"/>
      <c r="C167" s="2"/>
      <c r="D167" s="5"/>
    </row>
    <row r="168" spans="2:4" ht="12.75" customHeight="1" x14ac:dyDescent="0.35">
      <c r="B168" s="5"/>
      <c r="C168" s="2"/>
      <c r="D168" s="5"/>
    </row>
    <row r="169" spans="2:4" ht="12.75" customHeight="1" x14ac:dyDescent="0.35">
      <c r="B169" s="5"/>
      <c r="C169" s="2"/>
      <c r="D169" s="5"/>
    </row>
    <row r="170" spans="2:4" ht="12.75" customHeight="1" x14ac:dyDescent="0.35">
      <c r="B170" s="5"/>
      <c r="C170" s="2"/>
      <c r="D170" s="5"/>
    </row>
    <row r="171" spans="2:4" ht="12.75" customHeight="1" x14ac:dyDescent="0.35">
      <c r="B171" s="5"/>
      <c r="C171" s="2"/>
      <c r="D171" s="5"/>
    </row>
    <row r="172" spans="2:4" ht="12.75" customHeight="1" x14ac:dyDescent="0.35">
      <c r="B172" s="5"/>
      <c r="C172" s="2"/>
      <c r="D172" s="5"/>
    </row>
    <row r="173" spans="2:4" ht="12.75" customHeight="1" x14ac:dyDescent="0.35">
      <c r="B173" s="5"/>
      <c r="C173" s="2"/>
      <c r="D173" s="5"/>
    </row>
    <row r="174" spans="2:4" ht="12.75" customHeight="1" x14ac:dyDescent="0.35">
      <c r="B174" s="5"/>
      <c r="C174" s="2"/>
      <c r="D174" s="5"/>
    </row>
    <row r="175" spans="2:4" ht="12.75" customHeight="1" x14ac:dyDescent="0.35">
      <c r="B175" s="5"/>
      <c r="C175" s="2"/>
      <c r="D175" s="5"/>
    </row>
    <row r="176" spans="2:4" ht="12.75" customHeight="1" x14ac:dyDescent="0.35">
      <c r="B176" s="5"/>
      <c r="C176" s="2"/>
      <c r="D176" s="5"/>
    </row>
    <row r="177" spans="2:4" ht="12.75" customHeight="1" x14ac:dyDescent="0.35">
      <c r="B177" s="5"/>
      <c r="C177" s="2"/>
      <c r="D177" s="5"/>
    </row>
    <row r="178" spans="2:4" ht="12.75" customHeight="1" x14ac:dyDescent="0.35">
      <c r="B178" s="5"/>
      <c r="C178" s="2"/>
      <c r="D178" s="5"/>
    </row>
    <row r="179" spans="2:4" ht="12.75" customHeight="1" x14ac:dyDescent="0.35">
      <c r="B179" s="5"/>
      <c r="C179" s="2"/>
      <c r="D179" s="5"/>
    </row>
    <row r="180" spans="2:4" ht="12.75" customHeight="1" x14ac:dyDescent="0.35">
      <c r="B180" s="5"/>
      <c r="C180" s="2"/>
      <c r="D180" s="5"/>
    </row>
    <row r="181" spans="2:4" ht="12.75" customHeight="1" x14ac:dyDescent="0.35">
      <c r="B181" s="5"/>
      <c r="C181" s="2"/>
      <c r="D181" s="5"/>
    </row>
    <row r="182" spans="2:4" ht="12.75" customHeight="1" x14ac:dyDescent="0.35">
      <c r="B182" s="5"/>
      <c r="C182" s="2"/>
      <c r="D182" s="5"/>
    </row>
    <row r="183" spans="2:4" ht="12.75" customHeight="1" x14ac:dyDescent="0.35">
      <c r="B183" s="5"/>
      <c r="C183" s="2"/>
      <c r="D183" s="5"/>
    </row>
    <row r="184" spans="2:4" ht="12.75" customHeight="1" x14ac:dyDescent="0.35">
      <c r="B184" s="5"/>
      <c r="C184" s="2"/>
      <c r="D184" s="5"/>
    </row>
    <row r="185" spans="2:4" ht="12.75" customHeight="1" x14ac:dyDescent="0.35">
      <c r="B185" s="5"/>
      <c r="C185" s="2"/>
      <c r="D185" s="5"/>
    </row>
    <row r="186" spans="2:4" ht="12.75" customHeight="1" x14ac:dyDescent="0.35">
      <c r="B186" s="5"/>
      <c r="C186" s="2"/>
      <c r="D186" s="5"/>
    </row>
    <row r="187" spans="2:4" ht="12.75" customHeight="1" x14ac:dyDescent="0.35">
      <c r="B187" s="5"/>
      <c r="C187" s="2"/>
      <c r="D187" s="5"/>
    </row>
    <row r="188" spans="2:4" ht="12.75" customHeight="1" x14ac:dyDescent="0.35">
      <c r="B188" s="5"/>
      <c r="C188" s="2"/>
      <c r="D188" s="5"/>
    </row>
    <row r="189" spans="2:4" ht="12.75" customHeight="1" x14ac:dyDescent="0.35">
      <c r="B189" s="5"/>
      <c r="C189" s="2"/>
      <c r="D189" s="5"/>
    </row>
    <row r="190" spans="2:4" ht="12.75" customHeight="1" x14ac:dyDescent="0.35">
      <c r="B190" s="5"/>
      <c r="C190" s="2"/>
      <c r="D190" s="5"/>
    </row>
    <row r="191" spans="2:4" ht="12.75" customHeight="1" x14ac:dyDescent="0.35">
      <c r="B191" s="5"/>
      <c r="C191" s="2"/>
      <c r="D191" s="5"/>
    </row>
    <row r="192" spans="2:4" ht="12.75" customHeight="1" x14ac:dyDescent="0.35">
      <c r="B192" s="5"/>
      <c r="C192" s="2"/>
      <c r="D192" s="5"/>
    </row>
    <row r="193" spans="2:4" ht="12.75" customHeight="1" x14ac:dyDescent="0.35">
      <c r="B193" s="5"/>
      <c r="C193" s="2"/>
      <c r="D193" s="5"/>
    </row>
    <row r="194" spans="2:4" ht="12.75" customHeight="1" x14ac:dyDescent="0.35">
      <c r="B194" s="5"/>
      <c r="C194" s="2"/>
      <c r="D194" s="5"/>
    </row>
    <row r="195" spans="2:4" ht="12.75" customHeight="1" x14ac:dyDescent="0.35">
      <c r="B195" s="5"/>
      <c r="C195" s="2"/>
      <c r="D195" s="5"/>
    </row>
    <row r="196" spans="2:4" ht="12.75" customHeight="1" x14ac:dyDescent="0.35">
      <c r="B196" s="5"/>
      <c r="C196" s="2"/>
      <c r="D196" s="5"/>
    </row>
    <row r="197" spans="2:4" ht="12.75" customHeight="1" x14ac:dyDescent="0.35">
      <c r="B197" s="5"/>
      <c r="C197" s="2"/>
      <c r="D197" s="5"/>
    </row>
    <row r="198" spans="2:4" ht="12.75" customHeight="1" x14ac:dyDescent="0.35">
      <c r="B198" s="5"/>
      <c r="C198" s="2"/>
      <c r="D198" s="5"/>
    </row>
    <row r="199" spans="2:4" ht="12.75" customHeight="1" x14ac:dyDescent="0.35">
      <c r="B199" s="5"/>
      <c r="C199" s="2"/>
      <c r="D199" s="5"/>
    </row>
    <row r="200" spans="2:4" ht="12.75" customHeight="1" x14ac:dyDescent="0.35">
      <c r="B200" s="5"/>
      <c r="C200" s="2"/>
      <c r="D200" s="5"/>
    </row>
    <row r="201" spans="2:4" ht="12.75" customHeight="1" x14ac:dyDescent="0.35">
      <c r="B201" s="5"/>
      <c r="C201" s="2"/>
      <c r="D201" s="5"/>
    </row>
    <row r="202" spans="2:4" ht="12.75" customHeight="1" x14ac:dyDescent="0.35">
      <c r="B202" s="5"/>
      <c r="C202" s="2"/>
      <c r="D202" s="5"/>
    </row>
    <row r="203" spans="2:4" ht="12.75" customHeight="1" x14ac:dyDescent="0.35">
      <c r="B203" s="5"/>
      <c r="C203" s="2"/>
      <c r="D203" s="5"/>
    </row>
    <row r="204" spans="2:4" ht="12.75" customHeight="1" x14ac:dyDescent="0.35">
      <c r="B204" s="5"/>
      <c r="C204" s="2"/>
      <c r="D204" s="5"/>
    </row>
    <row r="205" spans="2:4" ht="12.75" customHeight="1" x14ac:dyDescent="0.35">
      <c r="B205" s="5"/>
      <c r="C205" s="2"/>
      <c r="D205" s="5"/>
    </row>
    <row r="206" spans="2:4" ht="12.75" customHeight="1" x14ac:dyDescent="0.35">
      <c r="B206" s="5"/>
      <c r="C206" s="2"/>
      <c r="D206" s="5"/>
    </row>
    <row r="207" spans="2:4" ht="12.75" customHeight="1" x14ac:dyDescent="0.35">
      <c r="B207" s="5"/>
      <c r="C207" s="2"/>
      <c r="D207" s="5"/>
    </row>
    <row r="208" spans="2:4" ht="12.75" customHeight="1" x14ac:dyDescent="0.35">
      <c r="B208" s="5"/>
      <c r="C208" s="2"/>
      <c r="D208" s="5"/>
    </row>
    <row r="209" spans="2:4" ht="12.75" customHeight="1" x14ac:dyDescent="0.35">
      <c r="B209" s="5"/>
      <c r="C209" s="2"/>
      <c r="D209" s="5"/>
    </row>
    <row r="210" spans="2:4" ht="12.75" customHeight="1" x14ac:dyDescent="0.35">
      <c r="B210" s="5"/>
      <c r="C210" s="2"/>
      <c r="D210" s="5"/>
    </row>
    <row r="211" spans="2:4" ht="12.75" customHeight="1" x14ac:dyDescent="0.35">
      <c r="B211" s="5"/>
      <c r="C211" s="2"/>
      <c r="D211" s="5"/>
    </row>
    <row r="212" spans="2:4" ht="12.75" customHeight="1" x14ac:dyDescent="0.35">
      <c r="B212" s="5"/>
      <c r="C212" s="2"/>
      <c r="D212" s="5"/>
    </row>
    <row r="213" spans="2:4" ht="12.75" customHeight="1" x14ac:dyDescent="0.35">
      <c r="B213" s="5"/>
      <c r="C213" s="2"/>
      <c r="D213" s="5"/>
    </row>
    <row r="214" spans="2:4" ht="12.75" customHeight="1" x14ac:dyDescent="0.35">
      <c r="B214" s="5"/>
      <c r="C214" s="2"/>
      <c r="D214" s="5"/>
    </row>
    <row r="215" spans="2:4" ht="12.75" customHeight="1" x14ac:dyDescent="0.35">
      <c r="B215" s="5"/>
      <c r="C215" s="2"/>
      <c r="D215" s="5"/>
    </row>
    <row r="216" spans="2:4" ht="12.75" customHeight="1" x14ac:dyDescent="0.35">
      <c r="B216" s="5"/>
      <c r="C216" s="2"/>
      <c r="D216" s="5"/>
    </row>
    <row r="217" spans="2:4" ht="12.75" customHeight="1" x14ac:dyDescent="0.35">
      <c r="B217" s="5"/>
      <c r="C217" s="2"/>
      <c r="D217" s="5"/>
    </row>
    <row r="218" spans="2:4" ht="12.75" customHeight="1" x14ac:dyDescent="0.35">
      <c r="B218" s="5"/>
      <c r="C218" s="2"/>
      <c r="D218" s="5"/>
    </row>
    <row r="219" spans="2:4" ht="12.75" customHeight="1" x14ac:dyDescent="0.35">
      <c r="B219" s="5"/>
      <c r="C219" s="2"/>
      <c r="D219" s="5"/>
    </row>
    <row r="220" spans="2:4" ht="12.75" customHeight="1" x14ac:dyDescent="0.35">
      <c r="B220" s="5"/>
      <c r="C220" s="2"/>
      <c r="D220" s="5"/>
    </row>
    <row r="221" spans="2:4" ht="12.75" customHeight="1" x14ac:dyDescent="0.35">
      <c r="B221" s="5"/>
      <c r="C221" s="2"/>
      <c r="D221" s="5"/>
    </row>
    <row r="222" spans="2:4" ht="12.75" customHeight="1" x14ac:dyDescent="0.35">
      <c r="B222" s="5"/>
      <c r="C222" s="2"/>
      <c r="D222" s="5"/>
    </row>
    <row r="223" spans="2:4" ht="12.75" customHeight="1" x14ac:dyDescent="0.35">
      <c r="B223" s="5"/>
      <c r="C223" s="2"/>
      <c r="D223" s="5"/>
    </row>
    <row r="224" spans="2:4" ht="12.75" customHeight="1" x14ac:dyDescent="0.35">
      <c r="B224" s="5"/>
      <c r="C224" s="2"/>
      <c r="D224" s="5"/>
    </row>
    <row r="225" spans="2:4" ht="12.75" customHeight="1" x14ac:dyDescent="0.35">
      <c r="B225" s="5"/>
      <c r="C225" s="2"/>
      <c r="D225" s="5"/>
    </row>
    <row r="226" spans="2:4" ht="12.75" customHeight="1" x14ac:dyDescent="0.35">
      <c r="B226" s="5"/>
      <c r="C226" s="2"/>
      <c r="D226" s="5"/>
    </row>
    <row r="227" spans="2:4" ht="12.75" customHeight="1" x14ac:dyDescent="0.35">
      <c r="B227" s="5"/>
      <c r="C227" s="2"/>
      <c r="D227" s="5"/>
    </row>
    <row r="228" spans="2:4" ht="12.75" customHeight="1" x14ac:dyDescent="0.35">
      <c r="B228" s="5"/>
      <c r="C228" s="2"/>
      <c r="D228" s="5"/>
    </row>
    <row r="229" spans="2:4" ht="12.75" customHeight="1" x14ac:dyDescent="0.35">
      <c r="B229" s="5"/>
      <c r="C229" s="2"/>
      <c r="D229" s="5"/>
    </row>
    <row r="230" spans="2:4" ht="12.75" customHeight="1" x14ac:dyDescent="0.35">
      <c r="B230" s="5"/>
      <c r="C230" s="2"/>
      <c r="D230" s="5"/>
    </row>
    <row r="231" spans="2:4" ht="12.75" customHeight="1" x14ac:dyDescent="0.35">
      <c r="B231" s="5"/>
      <c r="C231" s="2"/>
      <c r="D231" s="5"/>
    </row>
    <row r="232" spans="2:4" ht="12.75" customHeight="1" x14ac:dyDescent="0.35">
      <c r="B232" s="5"/>
      <c r="C232" s="2"/>
      <c r="D232" s="5"/>
    </row>
    <row r="233" spans="2:4" ht="12.75" customHeight="1" x14ac:dyDescent="0.35">
      <c r="B233" s="5"/>
      <c r="C233" s="2"/>
      <c r="D233" s="5"/>
    </row>
    <row r="234" spans="2:4" ht="12.75" customHeight="1" x14ac:dyDescent="0.35">
      <c r="B234" s="5"/>
      <c r="C234" s="2"/>
      <c r="D234" s="5"/>
    </row>
    <row r="235" spans="2:4" ht="12.75" customHeight="1" x14ac:dyDescent="0.35">
      <c r="B235" s="5"/>
      <c r="C235" s="2"/>
      <c r="D235" s="5"/>
    </row>
    <row r="236" spans="2:4" ht="12.75" customHeight="1" x14ac:dyDescent="0.35">
      <c r="B236" s="5"/>
      <c r="C236" s="2"/>
      <c r="D236" s="5"/>
    </row>
    <row r="237" spans="2:4" ht="12.75" customHeight="1" x14ac:dyDescent="0.35">
      <c r="B237" s="5"/>
      <c r="C237" s="2"/>
      <c r="D237" s="5"/>
    </row>
    <row r="238" spans="2:4" ht="12.75" customHeight="1" x14ac:dyDescent="0.35">
      <c r="B238" s="5"/>
      <c r="C238" s="2"/>
      <c r="D238" s="5"/>
    </row>
    <row r="239" spans="2:4" ht="12.75" customHeight="1" x14ac:dyDescent="0.35">
      <c r="B239" s="5"/>
      <c r="C239" s="2"/>
      <c r="D239" s="5"/>
    </row>
    <row r="240" spans="2:4" ht="12.75" customHeight="1" x14ac:dyDescent="0.35">
      <c r="B240" s="5"/>
      <c r="C240" s="2"/>
      <c r="D240" s="5"/>
    </row>
    <row r="241" spans="2:4" ht="12.75" customHeight="1" x14ac:dyDescent="0.35">
      <c r="B241" s="5"/>
      <c r="C241" s="2"/>
      <c r="D241" s="5"/>
    </row>
    <row r="242" spans="2:4" ht="12.75" customHeight="1" x14ac:dyDescent="0.35">
      <c r="B242" s="5"/>
      <c r="C242" s="2"/>
      <c r="D242" s="5"/>
    </row>
    <row r="243" spans="2:4" ht="12.75" customHeight="1" x14ac:dyDescent="0.35">
      <c r="B243" s="5"/>
      <c r="C243" s="2"/>
      <c r="D243" s="5"/>
    </row>
    <row r="244" spans="2:4" ht="12.75" customHeight="1" x14ac:dyDescent="0.35">
      <c r="B244" s="5"/>
      <c r="C244" s="2"/>
      <c r="D244" s="5"/>
    </row>
    <row r="245" spans="2:4" ht="12.75" customHeight="1" x14ac:dyDescent="0.35">
      <c r="B245" s="5"/>
      <c r="C245" s="2"/>
      <c r="D245" s="5"/>
    </row>
    <row r="246" spans="2:4" ht="12.75" customHeight="1" x14ac:dyDescent="0.35">
      <c r="B246" s="5"/>
      <c r="C246" s="2"/>
      <c r="D246" s="5"/>
    </row>
    <row r="247" spans="2:4" ht="12.75" customHeight="1" x14ac:dyDescent="0.35">
      <c r="B247" s="5"/>
      <c r="C247" s="2"/>
      <c r="D247" s="5"/>
    </row>
    <row r="248" spans="2:4" ht="12.75" customHeight="1" x14ac:dyDescent="0.35">
      <c r="B248" s="5"/>
      <c r="C248" s="2"/>
      <c r="D248" s="5"/>
    </row>
    <row r="249" spans="2:4" ht="12.75" customHeight="1" x14ac:dyDescent="0.35">
      <c r="B249" s="5"/>
      <c r="C249" s="2"/>
      <c r="D249" s="5"/>
    </row>
    <row r="250" spans="2:4" ht="12.75" customHeight="1" x14ac:dyDescent="0.35">
      <c r="B250" s="5"/>
      <c r="C250" s="2"/>
      <c r="D250" s="5"/>
    </row>
    <row r="251" spans="2:4" ht="12.75" customHeight="1" x14ac:dyDescent="0.35">
      <c r="B251" s="5"/>
      <c r="C251" s="2"/>
      <c r="D251" s="5"/>
    </row>
    <row r="252" spans="2:4" ht="12.75" customHeight="1" x14ac:dyDescent="0.35">
      <c r="B252" s="5"/>
      <c r="C252" s="2"/>
      <c r="D252" s="5"/>
    </row>
    <row r="253" spans="2:4" ht="12.75" customHeight="1" x14ac:dyDescent="0.35">
      <c r="B253" s="5"/>
      <c r="C253" s="2"/>
      <c r="D253" s="5"/>
    </row>
    <row r="254" spans="2:4" ht="12.75" customHeight="1" x14ac:dyDescent="0.35">
      <c r="B254" s="5"/>
      <c r="C254" s="2"/>
      <c r="D254" s="5"/>
    </row>
    <row r="255" spans="2:4" ht="12.75" customHeight="1" x14ac:dyDescent="0.35">
      <c r="B255" s="5"/>
      <c r="C255" s="2"/>
      <c r="D255" s="5"/>
    </row>
    <row r="256" spans="2:4" ht="12.75" customHeight="1" x14ac:dyDescent="0.35">
      <c r="B256" s="5"/>
      <c r="C256" s="2"/>
      <c r="D256" s="5"/>
    </row>
    <row r="257" spans="2:4" ht="12.75" customHeight="1" x14ac:dyDescent="0.35">
      <c r="B257" s="5"/>
      <c r="C257" s="2"/>
      <c r="D257" s="5"/>
    </row>
    <row r="258" spans="2:4" ht="12.75" customHeight="1" x14ac:dyDescent="0.35">
      <c r="B258" s="5"/>
      <c r="C258" s="2"/>
      <c r="D258" s="5"/>
    </row>
    <row r="259" spans="2:4" ht="12.75" customHeight="1" x14ac:dyDescent="0.35">
      <c r="B259" s="5"/>
      <c r="C259" s="2"/>
      <c r="D259" s="5"/>
    </row>
    <row r="260" spans="2:4" ht="12.75" customHeight="1" x14ac:dyDescent="0.35">
      <c r="B260" s="5"/>
      <c r="C260" s="2"/>
      <c r="D260" s="5"/>
    </row>
    <row r="261" spans="2:4" ht="12.75" customHeight="1" x14ac:dyDescent="0.35">
      <c r="B261" s="5"/>
      <c r="C261" s="2"/>
      <c r="D261" s="5"/>
    </row>
    <row r="262" spans="2:4" ht="12.75" customHeight="1" x14ac:dyDescent="0.35">
      <c r="B262" s="5"/>
      <c r="C262" s="2"/>
      <c r="D262" s="5"/>
    </row>
    <row r="263" spans="2:4" ht="12.75" customHeight="1" x14ac:dyDescent="0.35">
      <c r="B263" s="5"/>
      <c r="C263" s="2"/>
      <c r="D263" s="5"/>
    </row>
    <row r="264" spans="2:4" ht="12.75" customHeight="1" x14ac:dyDescent="0.35">
      <c r="B264" s="5"/>
      <c r="C264" s="2"/>
      <c r="D264" s="5"/>
    </row>
    <row r="265" spans="2:4" ht="12.75" customHeight="1" x14ac:dyDescent="0.35">
      <c r="B265" s="5"/>
      <c r="C265" s="2"/>
      <c r="D265" s="5"/>
    </row>
    <row r="266" spans="2:4" ht="12.75" customHeight="1" x14ac:dyDescent="0.35">
      <c r="B266" s="5"/>
      <c r="C266" s="2"/>
      <c r="D266" s="5"/>
    </row>
    <row r="267" spans="2:4" ht="12.75" customHeight="1" x14ac:dyDescent="0.35">
      <c r="B267" s="5"/>
      <c r="C267" s="2"/>
      <c r="D267" s="5"/>
    </row>
    <row r="268" spans="2:4" ht="12.75" customHeight="1" x14ac:dyDescent="0.35">
      <c r="B268" s="5"/>
      <c r="C268" s="2"/>
      <c r="D268" s="5"/>
    </row>
    <row r="269" spans="2:4" ht="12.75" customHeight="1" x14ac:dyDescent="0.35">
      <c r="B269" s="5"/>
      <c r="C269" s="2"/>
      <c r="D269" s="5"/>
    </row>
    <row r="270" spans="2:4" ht="12.75" customHeight="1" x14ac:dyDescent="0.35">
      <c r="B270" s="5"/>
      <c r="C270" s="2"/>
      <c r="D270" s="5"/>
    </row>
    <row r="271" spans="2:4" ht="12.75" customHeight="1" x14ac:dyDescent="0.35">
      <c r="B271" s="5"/>
      <c r="C271" s="2"/>
      <c r="D271" s="5"/>
    </row>
    <row r="272" spans="2:4" ht="12.75" customHeight="1" x14ac:dyDescent="0.35">
      <c r="B272" s="5"/>
      <c r="C272" s="2"/>
      <c r="D272" s="5"/>
    </row>
    <row r="273" spans="2:4" ht="12.75" customHeight="1" x14ac:dyDescent="0.35">
      <c r="B273" s="5"/>
      <c r="C273" s="2"/>
      <c r="D273" s="5"/>
    </row>
    <row r="274" spans="2:4" ht="12.75" customHeight="1" x14ac:dyDescent="0.35">
      <c r="B274" s="5"/>
      <c r="C274" s="2"/>
      <c r="D274" s="5"/>
    </row>
    <row r="275" spans="2:4" ht="12.75" customHeight="1" x14ac:dyDescent="0.35">
      <c r="B275" s="5"/>
      <c r="C275" s="2"/>
      <c r="D275" s="5"/>
    </row>
    <row r="276" spans="2:4" ht="12.75" customHeight="1" x14ac:dyDescent="0.35">
      <c r="B276" s="5"/>
      <c r="C276" s="2"/>
      <c r="D276" s="5"/>
    </row>
    <row r="277" spans="2:4" ht="12.75" customHeight="1" x14ac:dyDescent="0.35">
      <c r="B277" s="5"/>
      <c r="C277" s="2"/>
      <c r="D277" s="5"/>
    </row>
    <row r="278" spans="2:4" ht="12.75" customHeight="1" x14ac:dyDescent="0.35">
      <c r="B278" s="5"/>
      <c r="C278" s="2"/>
      <c r="D278" s="5"/>
    </row>
    <row r="279" spans="2:4" ht="12.75" customHeight="1" x14ac:dyDescent="0.35">
      <c r="B279" s="5"/>
      <c r="C279" s="2"/>
      <c r="D279" s="5"/>
    </row>
    <row r="280" spans="2:4" ht="12.75" customHeight="1" x14ac:dyDescent="0.35">
      <c r="B280" s="5"/>
      <c r="C280" s="2"/>
      <c r="D280" s="5"/>
    </row>
    <row r="281" spans="2:4" ht="12.75" customHeight="1" x14ac:dyDescent="0.35">
      <c r="B281" s="5"/>
      <c r="C281" s="2"/>
      <c r="D281" s="5"/>
    </row>
    <row r="282" spans="2:4" ht="12.75" customHeight="1" x14ac:dyDescent="0.35">
      <c r="B282" s="5"/>
      <c r="C282" s="2"/>
      <c r="D282" s="5"/>
    </row>
    <row r="283" spans="2:4" ht="12.75" customHeight="1" x14ac:dyDescent="0.35">
      <c r="B283" s="5"/>
      <c r="C283" s="2"/>
      <c r="D283" s="5"/>
    </row>
    <row r="284" spans="2:4" ht="12.75" customHeight="1" x14ac:dyDescent="0.35">
      <c r="B284" s="5"/>
      <c r="C284" s="2"/>
      <c r="D284" s="5"/>
    </row>
    <row r="285" spans="2:4" ht="12.75" customHeight="1" x14ac:dyDescent="0.35">
      <c r="B285" s="5"/>
      <c r="C285" s="2"/>
      <c r="D285" s="5"/>
    </row>
    <row r="286" spans="2:4" ht="12.75" customHeight="1" x14ac:dyDescent="0.35">
      <c r="B286" s="5"/>
      <c r="C286" s="2"/>
      <c r="D286" s="5"/>
    </row>
    <row r="287" spans="2:4" ht="12.75" customHeight="1" x14ac:dyDescent="0.35">
      <c r="B287" s="5"/>
      <c r="C287" s="2"/>
      <c r="D287" s="5"/>
    </row>
    <row r="288" spans="2:4" ht="12.75" customHeight="1" x14ac:dyDescent="0.35">
      <c r="B288" s="5"/>
      <c r="C288" s="2"/>
      <c r="D288" s="5"/>
    </row>
    <row r="289" spans="2:4" ht="12.75" customHeight="1" x14ac:dyDescent="0.35">
      <c r="B289" s="5"/>
      <c r="C289" s="2"/>
      <c r="D289" s="5"/>
    </row>
    <row r="290" spans="2:4" ht="12.75" customHeight="1" x14ac:dyDescent="0.35">
      <c r="B290" s="5"/>
      <c r="C290" s="2"/>
      <c r="D290" s="5"/>
    </row>
    <row r="291" spans="2:4" ht="12.75" customHeight="1" x14ac:dyDescent="0.35">
      <c r="B291" s="5"/>
      <c r="C291" s="2"/>
      <c r="D291" s="5"/>
    </row>
    <row r="292" spans="2:4" ht="12.75" customHeight="1" x14ac:dyDescent="0.35">
      <c r="B292" s="5"/>
      <c r="C292" s="2"/>
      <c r="D292" s="5"/>
    </row>
    <row r="293" spans="2:4" ht="12.75" customHeight="1" x14ac:dyDescent="0.35">
      <c r="B293" s="5"/>
      <c r="C293" s="2"/>
      <c r="D293" s="5"/>
    </row>
    <row r="294" spans="2:4" ht="12.75" customHeight="1" x14ac:dyDescent="0.35">
      <c r="B294" s="5"/>
      <c r="C294" s="2"/>
      <c r="D294" s="5"/>
    </row>
    <row r="295" spans="2:4" ht="12.75" customHeight="1" x14ac:dyDescent="0.35">
      <c r="B295" s="5"/>
      <c r="C295" s="2"/>
      <c r="D295" s="5"/>
    </row>
    <row r="296" spans="2:4" ht="12.75" customHeight="1" x14ac:dyDescent="0.35">
      <c r="B296" s="5"/>
      <c r="C296" s="2"/>
      <c r="D296" s="5"/>
    </row>
    <row r="297" spans="2:4" ht="12.75" customHeight="1" x14ac:dyDescent="0.35">
      <c r="B297" s="5"/>
      <c r="C297" s="2"/>
      <c r="D297" s="5"/>
    </row>
    <row r="298" spans="2:4" ht="12.75" customHeight="1" x14ac:dyDescent="0.35">
      <c r="B298" s="5"/>
      <c r="C298" s="2"/>
      <c r="D298" s="5"/>
    </row>
    <row r="299" spans="2:4" ht="12.75" customHeight="1" x14ac:dyDescent="0.35">
      <c r="B299" s="5"/>
      <c r="C299" s="2"/>
      <c r="D299" s="5"/>
    </row>
    <row r="300" spans="2:4" ht="12.75" customHeight="1" x14ac:dyDescent="0.35">
      <c r="B300" s="5"/>
      <c r="C300" s="2"/>
      <c r="D300" s="5"/>
    </row>
    <row r="301" spans="2:4" ht="12.75" customHeight="1" x14ac:dyDescent="0.35">
      <c r="B301" s="5"/>
      <c r="C301" s="2"/>
      <c r="D301" s="5"/>
    </row>
    <row r="302" spans="2:4" ht="12.75" customHeight="1" x14ac:dyDescent="0.35">
      <c r="B302" s="5"/>
      <c r="C302" s="2"/>
      <c r="D302" s="5"/>
    </row>
    <row r="303" spans="2:4" ht="12.75" customHeight="1" x14ac:dyDescent="0.35">
      <c r="B303" s="5"/>
      <c r="C303" s="2"/>
      <c r="D303" s="5"/>
    </row>
    <row r="304" spans="2:4" ht="12.75" customHeight="1" x14ac:dyDescent="0.35">
      <c r="B304" s="5"/>
      <c r="C304" s="2"/>
      <c r="D304" s="5"/>
    </row>
    <row r="305" spans="2:4" ht="12.75" customHeight="1" x14ac:dyDescent="0.35">
      <c r="B305" s="5"/>
      <c r="C305" s="2"/>
      <c r="D305" s="5"/>
    </row>
    <row r="306" spans="2:4" ht="12.75" customHeight="1" x14ac:dyDescent="0.35">
      <c r="B306" s="5"/>
      <c r="C306" s="2"/>
      <c r="D306" s="5"/>
    </row>
    <row r="307" spans="2:4" ht="12.75" customHeight="1" x14ac:dyDescent="0.35">
      <c r="B307" s="5"/>
      <c r="C307" s="2"/>
      <c r="D307" s="5"/>
    </row>
    <row r="308" spans="2:4" ht="12.75" customHeight="1" x14ac:dyDescent="0.35">
      <c r="B308" s="5"/>
      <c r="C308" s="2"/>
      <c r="D308" s="5"/>
    </row>
    <row r="309" spans="2:4" ht="12.75" customHeight="1" x14ac:dyDescent="0.35">
      <c r="B309" s="5"/>
      <c r="C309" s="2"/>
      <c r="D309" s="5"/>
    </row>
    <row r="310" spans="2:4" ht="12.75" customHeight="1" x14ac:dyDescent="0.35">
      <c r="B310" s="5"/>
      <c r="C310" s="2"/>
      <c r="D310" s="5"/>
    </row>
    <row r="311" spans="2:4" ht="12.75" customHeight="1" x14ac:dyDescent="0.35">
      <c r="B311" s="5"/>
      <c r="C311" s="2"/>
      <c r="D311" s="5"/>
    </row>
    <row r="312" spans="2:4" ht="12.75" customHeight="1" x14ac:dyDescent="0.35">
      <c r="B312" s="5"/>
      <c r="C312" s="2"/>
      <c r="D312" s="5"/>
    </row>
    <row r="313" spans="2:4" ht="12.75" customHeight="1" x14ac:dyDescent="0.35">
      <c r="B313" s="5"/>
      <c r="C313" s="2"/>
      <c r="D313" s="5"/>
    </row>
    <row r="314" spans="2:4" ht="12.75" customHeight="1" x14ac:dyDescent="0.35">
      <c r="B314" s="5"/>
      <c r="C314" s="2"/>
      <c r="D314" s="5"/>
    </row>
    <row r="315" spans="2:4" ht="12.75" customHeight="1" x14ac:dyDescent="0.35">
      <c r="B315" s="5"/>
      <c r="C315" s="2"/>
      <c r="D315" s="5"/>
    </row>
    <row r="316" spans="2:4" ht="12.75" customHeight="1" x14ac:dyDescent="0.35">
      <c r="B316" s="5"/>
      <c r="C316" s="2"/>
      <c r="D316" s="5"/>
    </row>
    <row r="317" spans="2:4" ht="12.75" customHeight="1" x14ac:dyDescent="0.35">
      <c r="B317" s="5"/>
      <c r="C317" s="2"/>
      <c r="D317" s="5"/>
    </row>
    <row r="318" spans="2:4" ht="12.75" customHeight="1" x14ac:dyDescent="0.35">
      <c r="B318" s="5"/>
      <c r="C318" s="2"/>
      <c r="D318" s="5"/>
    </row>
    <row r="319" spans="2:4" ht="12.75" customHeight="1" x14ac:dyDescent="0.35">
      <c r="B319" s="5"/>
      <c r="C319" s="2"/>
      <c r="D319" s="5"/>
    </row>
    <row r="320" spans="2:4" ht="12.75" customHeight="1" x14ac:dyDescent="0.35">
      <c r="B320" s="5"/>
      <c r="C320" s="2"/>
      <c r="D320" s="5"/>
    </row>
    <row r="321" spans="2:4" ht="12.75" customHeight="1" x14ac:dyDescent="0.35">
      <c r="B321" s="5"/>
      <c r="C321" s="2"/>
      <c r="D321" s="5"/>
    </row>
    <row r="322" spans="2:4" ht="12.75" customHeight="1" x14ac:dyDescent="0.35">
      <c r="B322" s="5"/>
      <c r="C322" s="2"/>
      <c r="D322" s="5"/>
    </row>
    <row r="323" spans="2:4" ht="12.75" customHeight="1" x14ac:dyDescent="0.35">
      <c r="B323" s="5"/>
      <c r="C323" s="2"/>
      <c r="D323" s="5"/>
    </row>
    <row r="324" spans="2:4" ht="12.75" customHeight="1" x14ac:dyDescent="0.35">
      <c r="B324" s="5"/>
      <c r="C324" s="2"/>
      <c r="D324" s="5"/>
    </row>
    <row r="325" spans="2:4" ht="12.75" customHeight="1" x14ac:dyDescent="0.35">
      <c r="B325" s="5"/>
      <c r="C325" s="2"/>
      <c r="D325" s="5"/>
    </row>
    <row r="326" spans="2:4" ht="12.75" customHeight="1" x14ac:dyDescent="0.35">
      <c r="B326" s="5"/>
      <c r="C326" s="2"/>
      <c r="D326" s="5"/>
    </row>
    <row r="327" spans="2:4" ht="12.75" customHeight="1" x14ac:dyDescent="0.35">
      <c r="B327" s="5"/>
      <c r="C327" s="2"/>
      <c r="D327" s="5"/>
    </row>
    <row r="328" spans="2:4" ht="12.75" customHeight="1" x14ac:dyDescent="0.35">
      <c r="B328" s="5"/>
      <c r="C328" s="2"/>
      <c r="D328" s="5"/>
    </row>
    <row r="329" spans="2:4" ht="12.75" customHeight="1" x14ac:dyDescent="0.35">
      <c r="B329" s="5"/>
      <c r="C329" s="2"/>
      <c r="D329" s="5"/>
    </row>
    <row r="330" spans="2:4" ht="12.75" customHeight="1" x14ac:dyDescent="0.35">
      <c r="B330" s="5"/>
      <c r="C330" s="2"/>
      <c r="D330" s="5"/>
    </row>
    <row r="331" spans="2:4" ht="12.75" customHeight="1" x14ac:dyDescent="0.35">
      <c r="B331" s="5"/>
      <c r="C331" s="2"/>
      <c r="D331" s="5"/>
    </row>
    <row r="332" spans="2:4" ht="12.75" customHeight="1" x14ac:dyDescent="0.35">
      <c r="B332" s="5"/>
      <c r="C332" s="2"/>
      <c r="D332" s="5"/>
    </row>
    <row r="333" spans="2:4" ht="12.75" customHeight="1" x14ac:dyDescent="0.35">
      <c r="B333" s="5"/>
      <c r="C333" s="2"/>
      <c r="D333" s="5"/>
    </row>
    <row r="334" spans="2:4" ht="12.75" customHeight="1" x14ac:dyDescent="0.35">
      <c r="B334" s="5"/>
      <c r="C334" s="2"/>
      <c r="D334" s="5"/>
    </row>
    <row r="335" spans="2:4" ht="12.75" customHeight="1" x14ac:dyDescent="0.35">
      <c r="B335" s="5"/>
      <c r="C335" s="2"/>
      <c r="D335" s="5"/>
    </row>
    <row r="336" spans="2:4" ht="12.75" customHeight="1" x14ac:dyDescent="0.35">
      <c r="B336" s="5"/>
      <c r="C336" s="2"/>
      <c r="D336" s="5"/>
    </row>
    <row r="337" spans="2:4" ht="12.75" customHeight="1" x14ac:dyDescent="0.35">
      <c r="B337" s="5"/>
      <c r="C337" s="2"/>
      <c r="D337" s="5"/>
    </row>
    <row r="338" spans="2:4" ht="12.75" customHeight="1" x14ac:dyDescent="0.35">
      <c r="B338" s="5"/>
      <c r="C338" s="2"/>
      <c r="D338" s="5"/>
    </row>
    <row r="339" spans="2:4" ht="12.75" customHeight="1" x14ac:dyDescent="0.35">
      <c r="B339" s="5"/>
      <c r="C339" s="2"/>
      <c r="D339" s="5"/>
    </row>
    <row r="340" spans="2:4" ht="12.75" customHeight="1" x14ac:dyDescent="0.35">
      <c r="B340" s="5"/>
      <c r="C340" s="2"/>
      <c r="D340" s="5"/>
    </row>
    <row r="341" spans="2:4" ht="12.75" customHeight="1" x14ac:dyDescent="0.35">
      <c r="B341" s="5"/>
      <c r="C341" s="2"/>
      <c r="D341" s="5"/>
    </row>
    <row r="342" spans="2:4" ht="12.75" customHeight="1" x14ac:dyDescent="0.35">
      <c r="B342" s="5"/>
      <c r="C342" s="2"/>
      <c r="D342" s="5"/>
    </row>
    <row r="343" spans="2:4" ht="12.75" customHeight="1" x14ac:dyDescent="0.35">
      <c r="B343" s="5"/>
      <c r="C343" s="2"/>
      <c r="D343" s="5"/>
    </row>
    <row r="344" spans="2:4" ht="12.75" customHeight="1" x14ac:dyDescent="0.35">
      <c r="B344" s="5"/>
      <c r="C344" s="2"/>
      <c r="D344" s="5"/>
    </row>
    <row r="345" spans="2:4" ht="12.75" customHeight="1" x14ac:dyDescent="0.35">
      <c r="B345" s="5"/>
      <c r="C345" s="2"/>
      <c r="D345" s="5"/>
    </row>
    <row r="346" spans="2:4" ht="12.75" customHeight="1" x14ac:dyDescent="0.35">
      <c r="B346" s="5"/>
      <c r="C346" s="2"/>
      <c r="D346" s="5"/>
    </row>
    <row r="347" spans="2:4" ht="12.75" customHeight="1" x14ac:dyDescent="0.35">
      <c r="B347" s="5"/>
      <c r="C347" s="2"/>
      <c r="D347" s="5"/>
    </row>
    <row r="348" spans="2:4" ht="12.75" customHeight="1" x14ac:dyDescent="0.35">
      <c r="B348" s="5"/>
      <c r="C348" s="2"/>
      <c r="D348" s="5"/>
    </row>
    <row r="349" spans="2:4" ht="12.75" customHeight="1" x14ac:dyDescent="0.35">
      <c r="B349" s="5"/>
      <c r="C349" s="2"/>
      <c r="D349" s="5"/>
    </row>
    <row r="350" spans="2:4" ht="12.75" customHeight="1" x14ac:dyDescent="0.35">
      <c r="B350" s="5"/>
      <c r="C350" s="2"/>
      <c r="D350" s="5"/>
    </row>
    <row r="351" spans="2:4" ht="12.75" customHeight="1" x14ac:dyDescent="0.35">
      <c r="B351" s="5"/>
      <c r="C351" s="2"/>
      <c r="D351" s="5"/>
    </row>
    <row r="352" spans="2:4" ht="12.75" customHeight="1" x14ac:dyDescent="0.35">
      <c r="B352" s="5"/>
      <c r="C352" s="2"/>
      <c r="D352" s="5"/>
    </row>
    <row r="353" spans="2:4" ht="12.75" customHeight="1" x14ac:dyDescent="0.35">
      <c r="B353" s="5"/>
      <c r="C353" s="2"/>
      <c r="D353" s="5"/>
    </row>
    <row r="354" spans="2:4" ht="12.75" customHeight="1" x14ac:dyDescent="0.35">
      <c r="B354" s="5"/>
      <c r="C354" s="2"/>
      <c r="D354" s="5"/>
    </row>
    <row r="355" spans="2:4" ht="12.75" customHeight="1" x14ac:dyDescent="0.35">
      <c r="B355" s="5"/>
      <c r="C355" s="2"/>
      <c r="D355" s="5"/>
    </row>
    <row r="356" spans="2:4" ht="12.75" customHeight="1" x14ac:dyDescent="0.35">
      <c r="B356" s="5"/>
      <c r="C356" s="2"/>
      <c r="D356" s="5"/>
    </row>
    <row r="357" spans="2:4" ht="12.75" customHeight="1" x14ac:dyDescent="0.35">
      <c r="B357" s="5"/>
      <c r="C357" s="2"/>
      <c r="D357" s="5"/>
    </row>
    <row r="358" spans="2:4" ht="12.75" customHeight="1" x14ac:dyDescent="0.35">
      <c r="B358" s="5"/>
      <c r="C358" s="2"/>
      <c r="D358" s="5"/>
    </row>
    <row r="359" spans="2:4" ht="12.75" customHeight="1" x14ac:dyDescent="0.35">
      <c r="B359" s="5"/>
      <c r="C359" s="2"/>
      <c r="D359" s="5"/>
    </row>
    <row r="360" spans="2:4" ht="12.75" customHeight="1" x14ac:dyDescent="0.35">
      <c r="B360" s="5"/>
      <c r="C360" s="2"/>
      <c r="D360" s="5"/>
    </row>
    <row r="361" spans="2:4" ht="12.75" customHeight="1" x14ac:dyDescent="0.35">
      <c r="B361" s="5"/>
      <c r="C361" s="2"/>
      <c r="D361" s="5"/>
    </row>
    <row r="362" spans="2:4" ht="12.75" customHeight="1" x14ac:dyDescent="0.35">
      <c r="B362" s="5"/>
      <c r="C362" s="2"/>
      <c r="D362" s="5"/>
    </row>
    <row r="363" spans="2:4" ht="12.75" customHeight="1" x14ac:dyDescent="0.35">
      <c r="B363" s="5"/>
      <c r="C363" s="2"/>
      <c r="D363" s="5"/>
    </row>
    <row r="364" spans="2:4" ht="12.75" customHeight="1" x14ac:dyDescent="0.35">
      <c r="B364" s="5"/>
      <c r="C364" s="2"/>
      <c r="D364" s="5"/>
    </row>
    <row r="365" spans="2:4" ht="12.75" customHeight="1" x14ac:dyDescent="0.35">
      <c r="B365" s="5"/>
      <c r="C365" s="2"/>
      <c r="D365" s="5"/>
    </row>
    <row r="366" spans="2:4" ht="12.75" customHeight="1" x14ac:dyDescent="0.35">
      <c r="B366" s="5"/>
      <c r="C366" s="2"/>
      <c r="D366" s="5"/>
    </row>
    <row r="367" spans="2:4" ht="12.75" customHeight="1" x14ac:dyDescent="0.35">
      <c r="B367" s="5"/>
      <c r="C367" s="2"/>
      <c r="D367" s="5"/>
    </row>
    <row r="368" spans="2:4" ht="12.75" customHeight="1" x14ac:dyDescent="0.35">
      <c r="B368" s="5"/>
      <c r="C368" s="2"/>
      <c r="D368" s="5"/>
    </row>
    <row r="369" spans="2:4" ht="12.75" customHeight="1" x14ac:dyDescent="0.35">
      <c r="B369" s="5"/>
      <c r="C369" s="2"/>
      <c r="D369" s="5"/>
    </row>
    <row r="370" spans="2:4" ht="12.75" customHeight="1" x14ac:dyDescent="0.35">
      <c r="B370" s="5"/>
      <c r="C370" s="2"/>
      <c r="D370" s="5"/>
    </row>
    <row r="371" spans="2:4" ht="12.75" customHeight="1" x14ac:dyDescent="0.35">
      <c r="B371" s="5"/>
      <c r="C371" s="2"/>
      <c r="D371" s="5"/>
    </row>
    <row r="372" spans="2:4" ht="12.75" customHeight="1" x14ac:dyDescent="0.35">
      <c r="B372" s="5"/>
      <c r="C372" s="2"/>
      <c r="D372" s="5"/>
    </row>
    <row r="373" spans="2:4" ht="12.75" customHeight="1" x14ac:dyDescent="0.35">
      <c r="B373" s="5"/>
      <c r="C373" s="2"/>
      <c r="D373" s="5"/>
    </row>
    <row r="374" spans="2:4" ht="12.75" customHeight="1" x14ac:dyDescent="0.35">
      <c r="B374" s="5"/>
      <c r="C374" s="2"/>
      <c r="D374" s="5"/>
    </row>
    <row r="375" spans="2:4" ht="12.75" customHeight="1" x14ac:dyDescent="0.35">
      <c r="B375" s="5"/>
      <c r="C375" s="2"/>
      <c r="D375" s="5"/>
    </row>
    <row r="376" spans="2:4" ht="12.75" customHeight="1" x14ac:dyDescent="0.35">
      <c r="B376" s="5"/>
      <c r="C376" s="2"/>
      <c r="D376" s="5"/>
    </row>
    <row r="377" spans="2:4" ht="12.75" customHeight="1" x14ac:dyDescent="0.35">
      <c r="B377" s="5"/>
      <c r="C377" s="2"/>
      <c r="D377" s="5"/>
    </row>
    <row r="378" spans="2:4" ht="12.75" customHeight="1" x14ac:dyDescent="0.35">
      <c r="B378" s="5"/>
      <c r="C378" s="2"/>
      <c r="D378" s="5"/>
    </row>
    <row r="379" spans="2:4" ht="12.75" customHeight="1" x14ac:dyDescent="0.35">
      <c r="B379" s="5"/>
      <c r="C379" s="2"/>
      <c r="D379" s="5"/>
    </row>
    <row r="380" spans="2:4" ht="12.75" customHeight="1" x14ac:dyDescent="0.35">
      <c r="B380" s="5"/>
      <c r="C380" s="2"/>
      <c r="D380" s="5"/>
    </row>
    <row r="381" spans="2:4" ht="12.75" customHeight="1" x14ac:dyDescent="0.35">
      <c r="B381" s="5"/>
      <c r="C381" s="2"/>
      <c r="D381" s="5"/>
    </row>
    <row r="382" spans="2:4" ht="12.75" customHeight="1" x14ac:dyDescent="0.35">
      <c r="B382" s="5"/>
      <c r="C382" s="2"/>
      <c r="D382" s="5"/>
    </row>
    <row r="383" spans="2:4" ht="12.75" customHeight="1" x14ac:dyDescent="0.35">
      <c r="B383" s="5"/>
      <c r="C383" s="2"/>
      <c r="D383" s="5"/>
    </row>
    <row r="384" spans="2:4" ht="12.75" customHeight="1" x14ac:dyDescent="0.35">
      <c r="B384" s="5"/>
      <c r="C384" s="2"/>
      <c r="D384" s="5"/>
    </row>
    <row r="385" spans="2:4" ht="12.75" customHeight="1" x14ac:dyDescent="0.35">
      <c r="B385" s="5"/>
      <c r="C385" s="2"/>
      <c r="D385" s="5"/>
    </row>
    <row r="386" spans="2:4" ht="12.75" customHeight="1" x14ac:dyDescent="0.35">
      <c r="B386" s="5"/>
      <c r="C386" s="2"/>
      <c r="D386" s="5"/>
    </row>
    <row r="387" spans="2:4" ht="12.75" customHeight="1" x14ac:dyDescent="0.35">
      <c r="B387" s="5"/>
      <c r="C387" s="2"/>
      <c r="D387" s="5"/>
    </row>
    <row r="388" spans="2:4" ht="12.75" customHeight="1" x14ac:dyDescent="0.35">
      <c r="B388" s="5"/>
      <c r="C388" s="2"/>
      <c r="D388" s="5"/>
    </row>
    <row r="389" spans="2:4" ht="12.75" customHeight="1" x14ac:dyDescent="0.35">
      <c r="B389" s="5"/>
      <c r="C389" s="2"/>
      <c r="D389" s="5"/>
    </row>
    <row r="390" spans="2:4" ht="12.75" customHeight="1" x14ac:dyDescent="0.35">
      <c r="B390" s="5"/>
      <c r="C390" s="2"/>
      <c r="D390" s="5"/>
    </row>
    <row r="391" spans="2:4" ht="12.75" customHeight="1" x14ac:dyDescent="0.35">
      <c r="B391" s="5"/>
      <c r="C391" s="2"/>
      <c r="D391" s="5"/>
    </row>
    <row r="392" spans="2:4" ht="12.75" customHeight="1" x14ac:dyDescent="0.35">
      <c r="B392" s="5"/>
      <c r="C392" s="2"/>
      <c r="D392" s="5"/>
    </row>
    <row r="393" spans="2:4" ht="12.75" customHeight="1" x14ac:dyDescent="0.35">
      <c r="B393" s="5"/>
      <c r="C393" s="2"/>
      <c r="D393" s="5"/>
    </row>
    <row r="394" spans="2:4" ht="12.75" customHeight="1" x14ac:dyDescent="0.35">
      <c r="B394" s="5"/>
      <c r="C394" s="2"/>
      <c r="D394" s="5"/>
    </row>
    <row r="395" spans="2:4" ht="12.75" customHeight="1" x14ac:dyDescent="0.35">
      <c r="B395" s="5"/>
      <c r="C395" s="2"/>
      <c r="D395" s="5"/>
    </row>
    <row r="396" spans="2:4" ht="12.75" customHeight="1" x14ac:dyDescent="0.35">
      <c r="B396" s="5"/>
      <c r="C396" s="2"/>
      <c r="D396" s="5"/>
    </row>
    <row r="397" spans="2:4" ht="12.75" customHeight="1" x14ac:dyDescent="0.35">
      <c r="B397" s="5"/>
      <c r="C397" s="2"/>
      <c r="D397" s="5"/>
    </row>
    <row r="398" spans="2:4" ht="12.75" customHeight="1" x14ac:dyDescent="0.35">
      <c r="B398" s="5"/>
      <c r="C398" s="2"/>
      <c r="D398" s="5"/>
    </row>
    <row r="399" spans="2:4" ht="12.75" customHeight="1" x14ac:dyDescent="0.35">
      <c r="B399" s="5"/>
      <c r="C399" s="2"/>
      <c r="D399" s="5"/>
    </row>
    <row r="400" spans="2:4" ht="12.75" customHeight="1" x14ac:dyDescent="0.35">
      <c r="B400" s="5"/>
      <c r="C400" s="2"/>
      <c r="D400" s="5"/>
    </row>
    <row r="401" spans="2:4" ht="12.75" customHeight="1" x14ac:dyDescent="0.35">
      <c r="B401" s="5"/>
      <c r="C401" s="2"/>
      <c r="D401" s="5"/>
    </row>
    <row r="402" spans="2:4" ht="12.75" customHeight="1" x14ac:dyDescent="0.35">
      <c r="B402" s="5"/>
      <c r="C402" s="2"/>
      <c r="D402" s="5"/>
    </row>
    <row r="403" spans="2:4" ht="12.75" customHeight="1" x14ac:dyDescent="0.35">
      <c r="B403" s="5"/>
      <c r="C403" s="2"/>
      <c r="D403" s="5"/>
    </row>
    <row r="404" spans="2:4" ht="12.75" customHeight="1" x14ac:dyDescent="0.35">
      <c r="B404" s="5"/>
      <c r="C404" s="2"/>
      <c r="D404" s="5"/>
    </row>
    <row r="405" spans="2:4" ht="12.75" customHeight="1" x14ac:dyDescent="0.35">
      <c r="B405" s="5"/>
      <c r="C405" s="2"/>
      <c r="D405" s="5"/>
    </row>
    <row r="406" spans="2:4" ht="12.75" customHeight="1" x14ac:dyDescent="0.35">
      <c r="B406" s="5"/>
      <c r="C406" s="2"/>
      <c r="D406" s="5"/>
    </row>
    <row r="407" spans="2:4" ht="12.75" customHeight="1" x14ac:dyDescent="0.35">
      <c r="B407" s="5"/>
      <c r="C407" s="2"/>
      <c r="D407" s="5"/>
    </row>
    <row r="408" spans="2:4" ht="12.75" customHeight="1" x14ac:dyDescent="0.35">
      <c r="B408" s="5"/>
      <c r="C408" s="2"/>
      <c r="D408" s="5"/>
    </row>
    <row r="409" spans="2:4" ht="12.75" customHeight="1" x14ac:dyDescent="0.35">
      <c r="B409" s="5"/>
      <c r="C409" s="2"/>
      <c r="D409" s="5"/>
    </row>
    <row r="410" spans="2:4" ht="12.75" customHeight="1" x14ac:dyDescent="0.35">
      <c r="B410" s="5"/>
      <c r="C410" s="2"/>
      <c r="D410" s="5"/>
    </row>
    <row r="411" spans="2:4" ht="12.75" customHeight="1" x14ac:dyDescent="0.35">
      <c r="B411" s="5"/>
      <c r="C411" s="2"/>
      <c r="D411" s="5"/>
    </row>
    <row r="412" spans="2:4" ht="12.75" customHeight="1" x14ac:dyDescent="0.35">
      <c r="B412" s="5"/>
      <c r="C412" s="2"/>
      <c r="D412" s="5"/>
    </row>
    <row r="413" spans="2:4" ht="12.75" customHeight="1" x14ac:dyDescent="0.35">
      <c r="B413" s="5"/>
      <c r="C413" s="2"/>
      <c r="D413" s="5"/>
    </row>
    <row r="414" spans="2:4" ht="12.75" customHeight="1" x14ac:dyDescent="0.35">
      <c r="B414" s="5"/>
      <c r="C414" s="2"/>
      <c r="D414" s="5"/>
    </row>
    <row r="415" spans="2:4" ht="12.75" customHeight="1" x14ac:dyDescent="0.35">
      <c r="B415" s="5"/>
      <c r="C415" s="2"/>
      <c r="D415" s="5"/>
    </row>
    <row r="416" spans="2:4" ht="12.75" customHeight="1" x14ac:dyDescent="0.35">
      <c r="B416" s="5"/>
      <c r="C416" s="2"/>
      <c r="D416" s="5"/>
    </row>
    <row r="417" spans="2:4" ht="12.75" customHeight="1" x14ac:dyDescent="0.35">
      <c r="B417" s="5"/>
      <c r="C417" s="2"/>
      <c r="D417" s="5"/>
    </row>
    <row r="418" spans="2:4" ht="12.75" customHeight="1" x14ac:dyDescent="0.35">
      <c r="B418" s="5"/>
      <c r="C418" s="2"/>
      <c r="D418" s="5"/>
    </row>
    <row r="419" spans="2:4" ht="12.75" customHeight="1" x14ac:dyDescent="0.35">
      <c r="B419" s="5"/>
      <c r="C419" s="2"/>
      <c r="D419" s="5"/>
    </row>
    <row r="420" spans="2:4" ht="12.75" customHeight="1" x14ac:dyDescent="0.35">
      <c r="B420" s="5"/>
      <c r="C420" s="2"/>
      <c r="D420" s="5"/>
    </row>
    <row r="421" spans="2:4" ht="12.75" customHeight="1" x14ac:dyDescent="0.35">
      <c r="B421" s="5"/>
      <c r="C421" s="2"/>
      <c r="D421" s="5"/>
    </row>
    <row r="422" spans="2:4" ht="12.75" customHeight="1" x14ac:dyDescent="0.35">
      <c r="B422" s="5"/>
      <c r="C422" s="2"/>
      <c r="D422" s="5"/>
    </row>
    <row r="423" spans="2:4" ht="12.75" customHeight="1" x14ac:dyDescent="0.35">
      <c r="B423" s="5"/>
      <c r="C423" s="2"/>
      <c r="D423" s="5"/>
    </row>
    <row r="424" spans="2:4" ht="12.75" customHeight="1" x14ac:dyDescent="0.35">
      <c r="B424" s="5"/>
      <c r="C424" s="2"/>
      <c r="D424" s="5"/>
    </row>
    <row r="425" spans="2:4" ht="12.75" customHeight="1" x14ac:dyDescent="0.35">
      <c r="B425" s="5"/>
      <c r="C425" s="2"/>
      <c r="D425" s="5"/>
    </row>
    <row r="426" spans="2:4" ht="12.75" customHeight="1" x14ac:dyDescent="0.35">
      <c r="B426" s="5"/>
      <c r="C426" s="2"/>
      <c r="D426" s="5"/>
    </row>
    <row r="427" spans="2:4" ht="12.75" customHeight="1" x14ac:dyDescent="0.35">
      <c r="B427" s="5"/>
      <c r="C427" s="2"/>
      <c r="D427" s="5"/>
    </row>
    <row r="428" spans="2:4" ht="12.75" customHeight="1" x14ac:dyDescent="0.35">
      <c r="B428" s="5"/>
      <c r="C428" s="2"/>
      <c r="D428" s="5"/>
    </row>
    <row r="429" spans="2:4" ht="12.75" customHeight="1" x14ac:dyDescent="0.35">
      <c r="B429" s="5"/>
      <c r="C429" s="2"/>
      <c r="D429" s="5"/>
    </row>
    <row r="430" spans="2:4" ht="12.75" customHeight="1" x14ac:dyDescent="0.35">
      <c r="B430" s="5"/>
      <c r="C430" s="2"/>
      <c r="D430" s="5"/>
    </row>
    <row r="431" spans="2:4" ht="12.75" customHeight="1" x14ac:dyDescent="0.35">
      <c r="B431" s="5"/>
      <c r="C431" s="2"/>
      <c r="D431" s="5"/>
    </row>
    <row r="432" spans="2:4" ht="12.75" customHeight="1" x14ac:dyDescent="0.35">
      <c r="B432" s="5"/>
      <c r="C432" s="2"/>
      <c r="D432" s="5"/>
    </row>
    <row r="433" spans="2:4" ht="12.75" customHeight="1" x14ac:dyDescent="0.35">
      <c r="B433" s="5"/>
      <c r="C433" s="2"/>
      <c r="D433" s="5"/>
    </row>
    <row r="434" spans="2:4" ht="12.75" customHeight="1" x14ac:dyDescent="0.35">
      <c r="B434" s="5"/>
      <c r="C434" s="2"/>
      <c r="D434" s="5"/>
    </row>
    <row r="435" spans="2:4" ht="12.75" customHeight="1" x14ac:dyDescent="0.35">
      <c r="B435" s="5"/>
      <c r="C435" s="2"/>
      <c r="D435" s="5"/>
    </row>
    <row r="436" spans="2:4" ht="12.75" customHeight="1" x14ac:dyDescent="0.35">
      <c r="B436" s="5"/>
      <c r="C436" s="2"/>
      <c r="D436" s="5"/>
    </row>
    <row r="437" spans="2:4" ht="12.75" customHeight="1" x14ac:dyDescent="0.35">
      <c r="B437" s="5"/>
      <c r="C437" s="2"/>
      <c r="D437" s="5"/>
    </row>
    <row r="438" spans="2:4" ht="12.75" customHeight="1" x14ac:dyDescent="0.35">
      <c r="B438" s="5"/>
      <c r="C438" s="2"/>
      <c r="D438" s="5"/>
    </row>
    <row r="439" spans="2:4" ht="12.75" customHeight="1" x14ac:dyDescent="0.35">
      <c r="B439" s="5"/>
      <c r="C439" s="2"/>
      <c r="D439" s="5"/>
    </row>
    <row r="440" spans="2:4" ht="12.75" customHeight="1" x14ac:dyDescent="0.35">
      <c r="B440" s="5"/>
      <c r="C440" s="2"/>
      <c r="D440" s="5"/>
    </row>
    <row r="441" spans="2:4" ht="12.75" customHeight="1" x14ac:dyDescent="0.35">
      <c r="B441" s="5"/>
      <c r="C441" s="2"/>
      <c r="D441" s="5"/>
    </row>
    <row r="442" spans="2:4" ht="12.75" customHeight="1" x14ac:dyDescent="0.35">
      <c r="B442" s="5"/>
      <c r="C442" s="2"/>
      <c r="D442" s="5"/>
    </row>
    <row r="443" spans="2:4" ht="12.75" customHeight="1" x14ac:dyDescent="0.35">
      <c r="B443" s="5"/>
      <c r="C443" s="2"/>
      <c r="D443" s="5"/>
    </row>
    <row r="444" spans="2:4" ht="12.75" customHeight="1" x14ac:dyDescent="0.35">
      <c r="B444" s="5"/>
      <c r="C444" s="2"/>
      <c r="D444" s="5"/>
    </row>
    <row r="445" spans="2:4" ht="12.75" customHeight="1" x14ac:dyDescent="0.35">
      <c r="B445" s="5"/>
      <c r="C445" s="2"/>
      <c r="D445" s="5"/>
    </row>
    <row r="446" spans="2:4" ht="12.75" customHeight="1" x14ac:dyDescent="0.35">
      <c r="B446" s="5"/>
      <c r="C446" s="2"/>
      <c r="D446" s="5"/>
    </row>
    <row r="447" spans="2:4" ht="12.75" customHeight="1" x14ac:dyDescent="0.35">
      <c r="B447" s="5"/>
      <c r="C447" s="2"/>
      <c r="D447" s="5"/>
    </row>
    <row r="448" spans="2:4" ht="12.75" customHeight="1" x14ac:dyDescent="0.35">
      <c r="B448" s="5"/>
      <c r="C448" s="2"/>
      <c r="D448" s="5"/>
    </row>
    <row r="449" spans="2:4" ht="12.75" customHeight="1" x14ac:dyDescent="0.35">
      <c r="B449" s="5"/>
      <c r="C449" s="2"/>
      <c r="D449" s="5"/>
    </row>
    <row r="450" spans="2:4" ht="12.75" customHeight="1" x14ac:dyDescent="0.35">
      <c r="B450" s="5"/>
      <c r="C450" s="2"/>
      <c r="D450" s="5"/>
    </row>
    <row r="451" spans="2:4" ht="12.75" customHeight="1" x14ac:dyDescent="0.35">
      <c r="B451" s="5"/>
      <c r="C451" s="2"/>
      <c r="D451" s="5"/>
    </row>
    <row r="452" spans="2:4" ht="12.75" customHeight="1" x14ac:dyDescent="0.35">
      <c r="B452" s="5"/>
      <c r="C452" s="2"/>
      <c r="D452" s="5"/>
    </row>
    <row r="453" spans="2:4" ht="12.75" customHeight="1" x14ac:dyDescent="0.35">
      <c r="B453" s="5"/>
      <c r="C453" s="2"/>
      <c r="D453" s="5"/>
    </row>
    <row r="454" spans="2:4" ht="12.75" customHeight="1" x14ac:dyDescent="0.35">
      <c r="B454" s="5"/>
      <c r="C454" s="2"/>
      <c r="D454" s="5"/>
    </row>
    <row r="455" spans="2:4" ht="12.75" customHeight="1" x14ac:dyDescent="0.35">
      <c r="B455" s="5"/>
      <c r="C455" s="2"/>
      <c r="D455" s="5"/>
    </row>
    <row r="456" spans="2:4" ht="12.75" customHeight="1" x14ac:dyDescent="0.35">
      <c r="B456" s="5"/>
      <c r="C456" s="2"/>
      <c r="D456" s="5"/>
    </row>
    <row r="457" spans="2:4" ht="12.75" customHeight="1" x14ac:dyDescent="0.35">
      <c r="B457" s="5"/>
      <c r="C457" s="2"/>
      <c r="D457" s="5"/>
    </row>
    <row r="458" spans="2:4" ht="12.75" customHeight="1" x14ac:dyDescent="0.35">
      <c r="B458" s="5"/>
      <c r="C458" s="2"/>
      <c r="D458" s="5"/>
    </row>
    <row r="459" spans="2:4" ht="12.75" customHeight="1" x14ac:dyDescent="0.35">
      <c r="B459" s="5"/>
      <c r="C459" s="2"/>
      <c r="D459" s="5"/>
    </row>
    <row r="460" spans="2:4" ht="12.75" customHeight="1" x14ac:dyDescent="0.35">
      <c r="B460" s="5"/>
      <c r="C460" s="2"/>
      <c r="D460" s="5"/>
    </row>
    <row r="461" spans="2:4" ht="12.75" customHeight="1" x14ac:dyDescent="0.35">
      <c r="B461" s="5"/>
      <c r="C461" s="2"/>
      <c r="D461" s="5"/>
    </row>
    <row r="462" spans="2:4" ht="12.75" customHeight="1" x14ac:dyDescent="0.35">
      <c r="B462" s="5"/>
      <c r="C462" s="2"/>
      <c r="D462" s="5"/>
    </row>
    <row r="463" spans="2:4" ht="12.75" customHeight="1" x14ac:dyDescent="0.35">
      <c r="B463" s="5"/>
      <c r="C463" s="2"/>
      <c r="D463" s="5"/>
    </row>
    <row r="464" spans="2:4" ht="12.75" customHeight="1" x14ac:dyDescent="0.35">
      <c r="B464" s="5"/>
      <c r="C464" s="2"/>
      <c r="D464" s="5"/>
    </row>
    <row r="465" spans="2:4" ht="12.75" customHeight="1" x14ac:dyDescent="0.35">
      <c r="B465" s="5"/>
      <c r="C465" s="2"/>
      <c r="D465" s="5"/>
    </row>
    <row r="466" spans="2:4" ht="12.75" customHeight="1" x14ac:dyDescent="0.35">
      <c r="B466" s="5"/>
      <c r="C466" s="2"/>
      <c r="D466" s="5"/>
    </row>
    <row r="467" spans="2:4" ht="12.75" customHeight="1" x14ac:dyDescent="0.35">
      <c r="B467" s="5"/>
      <c r="C467" s="2"/>
      <c r="D467" s="5"/>
    </row>
    <row r="468" spans="2:4" ht="12.75" customHeight="1" x14ac:dyDescent="0.35">
      <c r="B468" s="5"/>
      <c r="C468" s="2"/>
      <c r="D468" s="5"/>
    </row>
    <row r="469" spans="2:4" ht="12.75" customHeight="1" x14ac:dyDescent="0.35">
      <c r="B469" s="5"/>
      <c r="C469" s="2"/>
      <c r="D469" s="5"/>
    </row>
    <row r="470" spans="2:4" ht="12.75" customHeight="1" x14ac:dyDescent="0.35">
      <c r="B470" s="5"/>
      <c r="C470" s="2"/>
      <c r="D470" s="5"/>
    </row>
    <row r="471" spans="2:4" ht="12.75" customHeight="1" x14ac:dyDescent="0.35">
      <c r="B471" s="5"/>
      <c r="C471" s="2"/>
      <c r="D471" s="5"/>
    </row>
    <row r="472" spans="2:4" ht="12.75" customHeight="1" x14ac:dyDescent="0.35">
      <c r="B472" s="5"/>
      <c r="C472" s="2"/>
      <c r="D472" s="5"/>
    </row>
    <row r="473" spans="2:4" ht="12.75" customHeight="1" x14ac:dyDescent="0.35">
      <c r="B473" s="5"/>
      <c r="C473" s="2"/>
      <c r="D473" s="5"/>
    </row>
    <row r="474" spans="2:4" ht="12.75" customHeight="1" x14ac:dyDescent="0.35">
      <c r="B474" s="5"/>
      <c r="C474" s="2"/>
      <c r="D474" s="5"/>
    </row>
    <row r="475" spans="2:4" ht="12.75" customHeight="1" x14ac:dyDescent="0.35">
      <c r="B475" s="5"/>
      <c r="C475" s="2"/>
      <c r="D475" s="5"/>
    </row>
    <row r="476" spans="2:4" ht="12.75" customHeight="1" x14ac:dyDescent="0.35">
      <c r="B476" s="5"/>
      <c r="C476" s="2"/>
      <c r="D476" s="5"/>
    </row>
    <row r="477" spans="2:4" ht="12.75" customHeight="1" x14ac:dyDescent="0.35">
      <c r="B477" s="5"/>
      <c r="C477" s="2"/>
      <c r="D477" s="5"/>
    </row>
    <row r="478" spans="2:4" ht="12.75" customHeight="1" x14ac:dyDescent="0.35">
      <c r="B478" s="5"/>
      <c r="C478" s="2"/>
      <c r="D478" s="5"/>
    </row>
    <row r="479" spans="2:4" ht="12.75" customHeight="1" x14ac:dyDescent="0.35">
      <c r="B479" s="5"/>
      <c r="C479" s="2"/>
      <c r="D479" s="5"/>
    </row>
    <row r="480" spans="2:4" ht="12.75" customHeight="1" x14ac:dyDescent="0.35">
      <c r="B480" s="5"/>
      <c r="C480" s="2"/>
      <c r="D480" s="5"/>
    </row>
    <row r="481" spans="2:4" ht="12.75" customHeight="1" x14ac:dyDescent="0.35">
      <c r="B481" s="5"/>
      <c r="C481" s="2"/>
      <c r="D481" s="5"/>
    </row>
    <row r="482" spans="2:4" ht="12.75" customHeight="1" x14ac:dyDescent="0.35">
      <c r="B482" s="5"/>
      <c r="C482" s="2"/>
      <c r="D482" s="5"/>
    </row>
    <row r="483" spans="2:4" ht="12.75" customHeight="1" x14ac:dyDescent="0.35">
      <c r="B483" s="5"/>
      <c r="C483" s="2"/>
      <c r="D483" s="5"/>
    </row>
    <row r="484" spans="2:4" ht="12.75" customHeight="1" x14ac:dyDescent="0.35">
      <c r="B484" s="5"/>
      <c r="C484" s="2"/>
      <c r="D484" s="5"/>
    </row>
    <row r="485" spans="2:4" ht="12.75" customHeight="1" x14ac:dyDescent="0.35">
      <c r="B485" s="5"/>
      <c r="C485" s="2"/>
      <c r="D485" s="5"/>
    </row>
    <row r="486" spans="2:4" ht="12.75" customHeight="1" x14ac:dyDescent="0.35">
      <c r="B486" s="5"/>
      <c r="C486" s="2"/>
      <c r="D486" s="5"/>
    </row>
    <row r="487" spans="2:4" ht="12.75" customHeight="1" x14ac:dyDescent="0.35">
      <c r="B487" s="5"/>
      <c r="C487" s="2"/>
      <c r="D487" s="5"/>
    </row>
    <row r="488" spans="2:4" ht="12.75" customHeight="1" x14ac:dyDescent="0.35">
      <c r="B488" s="5"/>
      <c r="C488" s="2"/>
      <c r="D488" s="5"/>
    </row>
    <row r="489" spans="2:4" ht="12.75" customHeight="1" x14ac:dyDescent="0.35">
      <c r="B489" s="5"/>
      <c r="C489" s="2"/>
      <c r="D489" s="5"/>
    </row>
    <row r="490" spans="2:4" ht="12.75" customHeight="1" x14ac:dyDescent="0.35">
      <c r="B490" s="5"/>
      <c r="C490" s="2"/>
      <c r="D490" s="5"/>
    </row>
    <row r="491" spans="2:4" ht="12.75" customHeight="1" x14ac:dyDescent="0.35">
      <c r="B491" s="5"/>
      <c r="C491" s="2"/>
      <c r="D491" s="5"/>
    </row>
    <row r="492" spans="2:4" ht="12.75" customHeight="1" x14ac:dyDescent="0.35">
      <c r="B492" s="5"/>
      <c r="C492" s="2"/>
      <c r="D492" s="5"/>
    </row>
    <row r="493" spans="2:4" ht="12.75" customHeight="1" x14ac:dyDescent="0.35">
      <c r="B493" s="5"/>
      <c r="C493" s="2"/>
      <c r="D493" s="5"/>
    </row>
    <row r="494" spans="2:4" ht="12.75" customHeight="1" x14ac:dyDescent="0.35">
      <c r="B494" s="5"/>
      <c r="C494" s="2"/>
      <c r="D494" s="5"/>
    </row>
    <row r="495" spans="2:4" ht="12.75" customHeight="1" x14ac:dyDescent="0.35">
      <c r="B495" s="5"/>
      <c r="C495" s="2"/>
      <c r="D495" s="5"/>
    </row>
    <row r="496" spans="2:4" ht="12.75" customHeight="1" x14ac:dyDescent="0.35">
      <c r="B496" s="5"/>
      <c r="C496" s="2"/>
      <c r="D496" s="5"/>
    </row>
    <row r="497" spans="2:4" ht="12.75" customHeight="1" x14ac:dyDescent="0.35">
      <c r="B497" s="5"/>
      <c r="C497" s="2"/>
      <c r="D497" s="5"/>
    </row>
    <row r="498" spans="2:4" ht="12.75" customHeight="1" x14ac:dyDescent="0.35">
      <c r="B498" s="5"/>
      <c r="C498" s="2"/>
      <c r="D498" s="5"/>
    </row>
    <row r="499" spans="2:4" ht="12.75" customHeight="1" x14ac:dyDescent="0.35">
      <c r="B499" s="5"/>
      <c r="C499" s="2"/>
      <c r="D499" s="5"/>
    </row>
    <row r="500" spans="2:4" ht="12.75" customHeight="1" x14ac:dyDescent="0.35">
      <c r="B500" s="5"/>
      <c r="C500" s="2"/>
      <c r="D500" s="5"/>
    </row>
    <row r="501" spans="2:4" ht="12.75" customHeight="1" x14ac:dyDescent="0.35">
      <c r="B501" s="5"/>
      <c r="C501" s="2"/>
      <c r="D501" s="5"/>
    </row>
    <row r="502" spans="2:4" ht="12.75" customHeight="1" x14ac:dyDescent="0.35">
      <c r="B502" s="5"/>
      <c r="C502" s="2"/>
      <c r="D502" s="5"/>
    </row>
    <row r="503" spans="2:4" ht="12.75" customHeight="1" x14ac:dyDescent="0.35">
      <c r="B503" s="5"/>
      <c r="C503" s="2"/>
      <c r="D503" s="5"/>
    </row>
    <row r="504" spans="2:4" ht="12.75" customHeight="1" x14ac:dyDescent="0.35">
      <c r="B504" s="5"/>
      <c r="C504" s="2"/>
      <c r="D504" s="5"/>
    </row>
    <row r="505" spans="2:4" ht="12.75" customHeight="1" x14ac:dyDescent="0.35">
      <c r="B505" s="5"/>
      <c r="C505" s="2"/>
      <c r="D505" s="5"/>
    </row>
    <row r="506" spans="2:4" ht="12.75" customHeight="1" x14ac:dyDescent="0.35">
      <c r="B506" s="5"/>
      <c r="C506" s="2"/>
      <c r="D506" s="5"/>
    </row>
    <row r="507" spans="2:4" ht="12.75" customHeight="1" x14ac:dyDescent="0.35">
      <c r="B507" s="5"/>
      <c r="C507" s="2"/>
      <c r="D507" s="5"/>
    </row>
    <row r="508" spans="2:4" ht="12.75" customHeight="1" x14ac:dyDescent="0.35">
      <c r="B508" s="5"/>
      <c r="C508" s="2"/>
      <c r="D508" s="5"/>
    </row>
    <row r="509" spans="2:4" ht="12.75" customHeight="1" x14ac:dyDescent="0.35">
      <c r="B509" s="5"/>
      <c r="C509" s="2"/>
      <c r="D509" s="5"/>
    </row>
    <row r="510" spans="2:4" ht="12.75" customHeight="1" x14ac:dyDescent="0.35">
      <c r="B510" s="5"/>
      <c r="C510" s="2"/>
      <c r="D510" s="5"/>
    </row>
    <row r="511" spans="2:4" ht="12.75" customHeight="1" x14ac:dyDescent="0.35">
      <c r="B511" s="5"/>
      <c r="C511" s="2"/>
      <c r="D511" s="5"/>
    </row>
    <row r="512" spans="2:4" ht="12.75" customHeight="1" x14ac:dyDescent="0.35">
      <c r="B512" s="5"/>
      <c r="C512" s="2"/>
      <c r="D512" s="5"/>
    </row>
    <row r="513" spans="2:4" ht="12.75" customHeight="1" x14ac:dyDescent="0.35">
      <c r="B513" s="5"/>
      <c r="C513" s="2"/>
      <c r="D513" s="5"/>
    </row>
    <row r="514" spans="2:4" ht="12.75" customHeight="1" x14ac:dyDescent="0.35">
      <c r="B514" s="5"/>
      <c r="C514" s="2"/>
      <c r="D514" s="5"/>
    </row>
    <row r="515" spans="2:4" ht="12.75" customHeight="1" x14ac:dyDescent="0.35">
      <c r="B515" s="5"/>
      <c r="C515" s="2"/>
      <c r="D515" s="5"/>
    </row>
    <row r="516" spans="2:4" ht="12.75" customHeight="1" x14ac:dyDescent="0.35">
      <c r="B516" s="5"/>
      <c r="C516" s="2"/>
      <c r="D516" s="5"/>
    </row>
    <row r="517" spans="2:4" ht="12.75" customHeight="1" x14ac:dyDescent="0.35">
      <c r="B517" s="5"/>
      <c r="C517" s="2"/>
      <c r="D517" s="5"/>
    </row>
    <row r="518" spans="2:4" ht="12.75" customHeight="1" x14ac:dyDescent="0.35">
      <c r="B518" s="5"/>
      <c r="C518" s="2"/>
      <c r="D518" s="5"/>
    </row>
    <row r="519" spans="2:4" ht="12.75" customHeight="1" x14ac:dyDescent="0.35">
      <c r="B519" s="5"/>
      <c r="C519" s="2"/>
      <c r="D519" s="5"/>
    </row>
    <row r="520" spans="2:4" ht="12.75" customHeight="1" x14ac:dyDescent="0.35">
      <c r="B520" s="5"/>
      <c r="C520" s="2"/>
      <c r="D520" s="5"/>
    </row>
    <row r="521" spans="2:4" ht="12.75" customHeight="1" x14ac:dyDescent="0.35">
      <c r="B521" s="5"/>
      <c r="C521" s="2"/>
      <c r="D521" s="5"/>
    </row>
    <row r="522" spans="2:4" ht="12.75" customHeight="1" x14ac:dyDescent="0.35">
      <c r="B522" s="5"/>
      <c r="C522" s="2"/>
      <c r="D522" s="5"/>
    </row>
    <row r="523" spans="2:4" ht="12.75" customHeight="1" x14ac:dyDescent="0.35">
      <c r="B523" s="5"/>
      <c r="C523" s="2"/>
      <c r="D523" s="5"/>
    </row>
    <row r="524" spans="2:4" ht="12.75" customHeight="1" x14ac:dyDescent="0.35">
      <c r="B524" s="5"/>
      <c r="C524" s="2"/>
      <c r="D524" s="5"/>
    </row>
    <row r="525" spans="2:4" ht="12.75" customHeight="1" x14ac:dyDescent="0.35">
      <c r="B525" s="5"/>
      <c r="C525" s="2"/>
      <c r="D525" s="5"/>
    </row>
    <row r="526" spans="2:4" ht="12.75" customHeight="1" x14ac:dyDescent="0.35">
      <c r="B526" s="5"/>
      <c r="C526" s="2"/>
      <c r="D526" s="5"/>
    </row>
    <row r="527" spans="2:4" ht="12.75" customHeight="1" x14ac:dyDescent="0.35">
      <c r="B527" s="5"/>
      <c r="C527" s="2"/>
      <c r="D527" s="5"/>
    </row>
    <row r="528" spans="2:4" ht="12.75" customHeight="1" x14ac:dyDescent="0.35">
      <c r="B528" s="5"/>
      <c r="C528" s="2"/>
      <c r="D528" s="5"/>
    </row>
    <row r="529" spans="2:4" ht="12.75" customHeight="1" x14ac:dyDescent="0.35">
      <c r="B529" s="5"/>
      <c r="C529" s="2"/>
      <c r="D529" s="5"/>
    </row>
    <row r="530" spans="2:4" ht="12.75" customHeight="1" x14ac:dyDescent="0.35">
      <c r="B530" s="5"/>
      <c r="C530" s="2"/>
      <c r="D530" s="5"/>
    </row>
    <row r="531" spans="2:4" ht="12.75" customHeight="1" x14ac:dyDescent="0.35">
      <c r="B531" s="5"/>
      <c r="C531" s="2"/>
      <c r="D531" s="5"/>
    </row>
    <row r="532" spans="2:4" ht="12.75" customHeight="1" x14ac:dyDescent="0.35">
      <c r="B532" s="5"/>
      <c r="C532" s="2"/>
      <c r="D532" s="5"/>
    </row>
    <row r="533" spans="2:4" ht="12.75" customHeight="1" x14ac:dyDescent="0.35">
      <c r="B533" s="5"/>
      <c r="C533" s="2"/>
      <c r="D533" s="5"/>
    </row>
    <row r="534" spans="2:4" ht="12.75" customHeight="1" x14ac:dyDescent="0.35">
      <c r="B534" s="5"/>
      <c r="C534" s="2"/>
      <c r="D534" s="5"/>
    </row>
    <row r="535" spans="2:4" ht="12.75" customHeight="1" x14ac:dyDescent="0.35">
      <c r="B535" s="5"/>
      <c r="C535" s="2"/>
      <c r="D535" s="5"/>
    </row>
    <row r="536" spans="2:4" ht="12.75" customHeight="1" x14ac:dyDescent="0.35">
      <c r="B536" s="5"/>
      <c r="C536" s="2"/>
      <c r="D536" s="5"/>
    </row>
    <row r="537" spans="2:4" ht="12.75" customHeight="1" x14ac:dyDescent="0.35">
      <c r="B537" s="5"/>
      <c r="C537" s="2"/>
      <c r="D537" s="5"/>
    </row>
    <row r="538" spans="2:4" ht="12.75" customHeight="1" x14ac:dyDescent="0.35">
      <c r="B538" s="5"/>
      <c r="C538" s="2"/>
      <c r="D538" s="5"/>
    </row>
    <row r="539" spans="2:4" ht="12.75" customHeight="1" x14ac:dyDescent="0.35">
      <c r="B539" s="5"/>
      <c r="C539" s="2"/>
      <c r="D539" s="5"/>
    </row>
    <row r="540" spans="2:4" ht="12.75" customHeight="1" x14ac:dyDescent="0.35">
      <c r="B540" s="5"/>
      <c r="C540" s="2"/>
      <c r="D540" s="5"/>
    </row>
    <row r="541" spans="2:4" ht="12.75" customHeight="1" x14ac:dyDescent="0.35">
      <c r="B541" s="5"/>
      <c r="C541" s="2"/>
      <c r="D541" s="5"/>
    </row>
    <row r="542" spans="2:4" ht="12.75" customHeight="1" x14ac:dyDescent="0.35">
      <c r="B542" s="5"/>
      <c r="C542" s="2"/>
      <c r="D542" s="5"/>
    </row>
    <row r="543" spans="2:4" ht="12.75" customHeight="1" x14ac:dyDescent="0.35">
      <c r="B543" s="5"/>
      <c r="C543" s="2"/>
      <c r="D543" s="5"/>
    </row>
    <row r="544" spans="2:4" ht="12.75" customHeight="1" x14ac:dyDescent="0.35">
      <c r="B544" s="5"/>
      <c r="C544" s="2"/>
      <c r="D544" s="5"/>
    </row>
    <row r="545" spans="2:4" ht="12.75" customHeight="1" x14ac:dyDescent="0.35">
      <c r="B545" s="5"/>
      <c r="C545" s="2"/>
      <c r="D545" s="5"/>
    </row>
    <row r="546" spans="2:4" ht="12.75" customHeight="1" x14ac:dyDescent="0.35">
      <c r="B546" s="5"/>
      <c r="C546" s="2"/>
      <c r="D546" s="5"/>
    </row>
    <row r="547" spans="2:4" ht="12.75" customHeight="1" x14ac:dyDescent="0.35">
      <c r="B547" s="5"/>
      <c r="C547" s="2"/>
      <c r="D547" s="5"/>
    </row>
    <row r="548" spans="2:4" ht="12.75" customHeight="1" x14ac:dyDescent="0.35">
      <c r="B548" s="5"/>
      <c r="C548" s="2"/>
      <c r="D548" s="5"/>
    </row>
    <row r="549" spans="2:4" ht="12.75" customHeight="1" x14ac:dyDescent="0.35">
      <c r="B549" s="5"/>
      <c r="C549" s="2"/>
      <c r="D549" s="5"/>
    </row>
    <row r="550" spans="2:4" ht="12.75" customHeight="1" x14ac:dyDescent="0.35">
      <c r="B550" s="5"/>
      <c r="C550" s="2"/>
      <c r="D550" s="5"/>
    </row>
    <row r="551" spans="2:4" ht="12.75" customHeight="1" x14ac:dyDescent="0.35">
      <c r="B551" s="5"/>
      <c r="C551" s="2"/>
      <c r="D551" s="5"/>
    </row>
    <row r="552" spans="2:4" ht="12.75" customHeight="1" x14ac:dyDescent="0.35">
      <c r="B552" s="5"/>
      <c r="C552" s="2"/>
      <c r="D552" s="5"/>
    </row>
    <row r="553" spans="2:4" ht="12.75" customHeight="1" x14ac:dyDescent="0.35">
      <c r="B553" s="5"/>
      <c r="C553" s="2"/>
      <c r="D553" s="5"/>
    </row>
    <row r="554" spans="2:4" ht="12.75" customHeight="1" x14ac:dyDescent="0.35">
      <c r="B554" s="5"/>
      <c r="C554" s="2"/>
      <c r="D554" s="5"/>
    </row>
    <row r="555" spans="2:4" ht="12.75" customHeight="1" x14ac:dyDescent="0.35">
      <c r="B555" s="5"/>
      <c r="C555" s="2"/>
      <c r="D555" s="5"/>
    </row>
    <row r="556" spans="2:4" ht="12.75" customHeight="1" x14ac:dyDescent="0.35">
      <c r="B556" s="5"/>
      <c r="C556" s="2"/>
      <c r="D556" s="5"/>
    </row>
    <row r="557" spans="2:4" ht="12.75" customHeight="1" x14ac:dyDescent="0.35">
      <c r="B557" s="5"/>
      <c r="C557" s="2"/>
      <c r="D557" s="5"/>
    </row>
    <row r="558" spans="2:4" ht="12.75" customHeight="1" x14ac:dyDescent="0.35">
      <c r="B558" s="5"/>
      <c r="C558" s="2"/>
      <c r="D558" s="5"/>
    </row>
    <row r="559" spans="2:4" ht="12.75" customHeight="1" x14ac:dyDescent="0.35">
      <c r="B559" s="5"/>
      <c r="C559" s="2"/>
      <c r="D559" s="5"/>
    </row>
    <row r="560" spans="2:4" ht="12.75" customHeight="1" x14ac:dyDescent="0.35">
      <c r="B560" s="5"/>
      <c r="C560" s="2"/>
      <c r="D560" s="5"/>
    </row>
    <row r="561" spans="2:4" ht="12.75" customHeight="1" x14ac:dyDescent="0.35">
      <c r="B561" s="5"/>
      <c r="C561" s="2"/>
      <c r="D561" s="5"/>
    </row>
    <row r="562" spans="2:4" ht="12.75" customHeight="1" x14ac:dyDescent="0.35">
      <c r="B562" s="5"/>
      <c r="C562" s="2"/>
      <c r="D562" s="5"/>
    </row>
    <row r="563" spans="2:4" ht="12.75" customHeight="1" x14ac:dyDescent="0.35">
      <c r="B563" s="5"/>
      <c r="C563" s="2"/>
      <c r="D563" s="5"/>
    </row>
    <row r="564" spans="2:4" ht="12.75" customHeight="1" x14ac:dyDescent="0.35">
      <c r="B564" s="5"/>
      <c r="C564" s="2"/>
      <c r="D564" s="5"/>
    </row>
    <row r="565" spans="2:4" ht="12.75" customHeight="1" x14ac:dyDescent="0.35">
      <c r="B565" s="5"/>
      <c r="C565" s="2"/>
      <c r="D565" s="5"/>
    </row>
    <row r="566" spans="2:4" ht="12.75" customHeight="1" x14ac:dyDescent="0.35">
      <c r="B566" s="5"/>
      <c r="C566" s="2"/>
      <c r="D566" s="5"/>
    </row>
    <row r="567" spans="2:4" ht="12.75" customHeight="1" x14ac:dyDescent="0.35">
      <c r="B567" s="5"/>
      <c r="C567" s="2"/>
      <c r="D567" s="5"/>
    </row>
    <row r="568" spans="2:4" ht="12.75" customHeight="1" x14ac:dyDescent="0.35">
      <c r="B568" s="5"/>
      <c r="C568" s="2"/>
      <c r="D568" s="5"/>
    </row>
    <row r="569" spans="2:4" ht="12.75" customHeight="1" x14ac:dyDescent="0.35">
      <c r="B569" s="5"/>
      <c r="C569" s="2"/>
      <c r="D569" s="5"/>
    </row>
    <row r="570" spans="2:4" ht="12.75" customHeight="1" x14ac:dyDescent="0.35">
      <c r="B570" s="5"/>
      <c r="C570" s="2"/>
      <c r="D570" s="5"/>
    </row>
    <row r="571" spans="2:4" ht="12.75" customHeight="1" x14ac:dyDescent="0.35">
      <c r="B571" s="5"/>
      <c r="C571" s="2"/>
      <c r="D571" s="5"/>
    </row>
    <row r="572" spans="2:4" ht="12.75" customHeight="1" x14ac:dyDescent="0.35">
      <c r="B572" s="5"/>
      <c r="C572" s="2"/>
      <c r="D572" s="5"/>
    </row>
    <row r="573" spans="2:4" ht="12.75" customHeight="1" x14ac:dyDescent="0.35">
      <c r="B573" s="5"/>
      <c r="C573" s="2"/>
      <c r="D573" s="5"/>
    </row>
    <row r="574" spans="2:4" ht="12.75" customHeight="1" x14ac:dyDescent="0.35">
      <c r="B574" s="5"/>
      <c r="C574" s="2"/>
      <c r="D574" s="5"/>
    </row>
    <row r="575" spans="2:4" ht="12.75" customHeight="1" x14ac:dyDescent="0.35">
      <c r="B575" s="5"/>
      <c r="C575" s="2"/>
      <c r="D575" s="5"/>
    </row>
    <row r="576" spans="2:4" ht="12.75" customHeight="1" x14ac:dyDescent="0.35">
      <c r="B576" s="5"/>
      <c r="C576" s="2"/>
      <c r="D576" s="5"/>
    </row>
    <row r="577" spans="2:4" ht="12.75" customHeight="1" x14ac:dyDescent="0.35">
      <c r="B577" s="5"/>
      <c r="C577" s="2"/>
      <c r="D577" s="5"/>
    </row>
    <row r="578" spans="2:4" ht="12.75" customHeight="1" x14ac:dyDescent="0.35">
      <c r="B578" s="5"/>
      <c r="C578" s="2"/>
      <c r="D578" s="5"/>
    </row>
    <row r="579" spans="2:4" ht="12.75" customHeight="1" x14ac:dyDescent="0.35">
      <c r="B579" s="5"/>
      <c r="C579" s="2"/>
      <c r="D579" s="5"/>
    </row>
    <row r="580" spans="2:4" ht="12.75" customHeight="1" x14ac:dyDescent="0.35">
      <c r="B580" s="5"/>
      <c r="C580" s="2"/>
      <c r="D580" s="5"/>
    </row>
    <row r="581" spans="2:4" ht="12.75" customHeight="1" x14ac:dyDescent="0.35">
      <c r="B581" s="5"/>
      <c r="C581" s="2"/>
      <c r="D581" s="5"/>
    </row>
    <row r="582" spans="2:4" ht="12.75" customHeight="1" x14ac:dyDescent="0.35">
      <c r="B582" s="5"/>
      <c r="C582" s="2"/>
      <c r="D582" s="5"/>
    </row>
    <row r="583" spans="2:4" ht="12.75" customHeight="1" x14ac:dyDescent="0.35">
      <c r="B583" s="5"/>
      <c r="C583" s="2"/>
      <c r="D583" s="5"/>
    </row>
    <row r="584" spans="2:4" ht="12.75" customHeight="1" x14ac:dyDescent="0.35">
      <c r="B584" s="5"/>
      <c r="C584" s="2"/>
      <c r="D584" s="5"/>
    </row>
    <row r="585" spans="2:4" ht="12.75" customHeight="1" x14ac:dyDescent="0.35">
      <c r="B585" s="5"/>
      <c r="C585" s="2"/>
      <c r="D585" s="5"/>
    </row>
    <row r="586" spans="2:4" ht="12.75" customHeight="1" x14ac:dyDescent="0.35">
      <c r="B586" s="5"/>
      <c r="C586" s="2"/>
      <c r="D586" s="5"/>
    </row>
    <row r="587" spans="2:4" ht="12.75" customHeight="1" x14ac:dyDescent="0.35">
      <c r="B587" s="5"/>
      <c r="C587" s="2"/>
      <c r="D587" s="5"/>
    </row>
    <row r="588" spans="2:4" ht="12.75" customHeight="1" x14ac:dyDescent="0.35">
      <c r="B588" s="5"/>
      <c r="C588" s="2"/>
      <c r="D588" s="5"/>
    </row>
    <row r="589" spans="2:4" ht="12.75" customHeight="1" x14ac:dyDescent="0.35">
      <c r="B589" s="5"/>
      <c r="C589" s="2"/>
      <c r="D589" s="5"/>
    </row>
    <row r="590" spans="2:4" ht="12.75" customHeight="1" x14ac:dyDescent="0.35">
      <c r="B590" s="5"/>
      <c r="C590" s="2"/>
      <c r="D590" s="5"/>
    </row>
    <row r="591" spans="2:4" ht="12.75" customHeight="1" x14ac:dyDescent="0.35">
      <c r="B591" s="5"/>
      <c r="C591" s="2"/>
      <c r="D591" s="5"/>
    </row>
    <row r="592" spans="2:4" ht="12.75" customHeight="1" x14ac:dyDescent="0.35">
      <c r="B592" s="5"/>
      <c r="C592" s="2"/>
      <c r="D592" s="5"/>
    </row>
    <row r="593" spans="2:4" ht="12.75" customHeight="1" x14ac:dyDescent="0.35">
      <c r="B593" s="5"/>
      <c r="C593" s="2"/>
      <c r="D593" s="5"/>
    </row>
    <row r="594" spans="2:4" ht="12.75" customHeight="1" x14ac:dyDescent="0.35">
      <c r="B594" s="5"/>
      <c r="C594" s="2"/>
      <c r="D594" s="5"/>
    </row>
    <row r="595" spans="2:4" ht="12.75" customHeight="1" x14ac:dyDescent="0.35">
      <c r="B595" s="5"/>
      <c r="C595" s="2"/>
      <c r="D595" s="5"/>
    </row>
    <row r="596" spans="2:4" ht="12.75" customHeight="1" x14ac:dyDescent="0.35">
      <c r="B596" s="5"/>
      <c r="C596" s="2"/>
      <c r="D596" s="5"/>
    </row>
    <row r="597" spans="2:4" ht="12.75" customHeight="1" x14ac:dyDescent="0.35">
      <c r="B597" s="5"/>
      <c r="C597" s="2"/>
      <c r="D597" s="5"/>
    </row>
    <row r="598" spans="2:4" ht="12.75" customHeight="1" x14ac:dyDescent="0.35">
      <c r="B598" s="5"/>
      <c r="C598" s="2"/>
      <c r="D598" s="5"/>
    </row>
    <row r="599" spans="2:4" ht="12.75" customHeight="1" x14ac:dyDescent="0.35">
      <c r="B599" s="5"/>
      <c r="C599" s="2"/>
      <c r="D599" s="5"/>
    </row>
    <row r="600" spans="2:4" ht="12.75" customHeight="1" x14ac:dyDescent="0.35">
      <c r="B600" s="5"/>
      <c r="C600" s="2"/>
      <c r="D600" s="5"/>
    </row>
    <row r="601" spans="2:4" ht="12.75" customHeight="1" x14ac:dyDescent="0.35">
      <c r="B601" s="5"/>
      <c r="C601" s="2"/>
      <c r="D601" s="5"/>
    </row>
    <row r="602" spans="2:4" ht="12.75" customHeight="1" x14ac:dyDescent="0.35">
      <c r="B602" s="5"/>
      <c r="C602" s="2"/>
      <c r="D602" s="5"/>
    </row>
    <row r="603" spans="2:4" ht="12.75" customHeight="1" x14ac:dyDescent="0.35">
      <c r="B603" s="5"/>
      <c r="C603" s="2"/>
      <c r="D603" s="5"/>
    </row>
    <row r="604" spans="2:4" ht="12.75" customHeight="1" x14ac:dyDescent="0.35">
      <c r="B604" s="5"/>
      <c r="C604" s="2"/>
      <c r="D604" s="5"/>
    </row>
    <row r="605" spans="2:4" ht="12.75" customHeight="1" x14ac:dyDescent="0.35">
      <c r="B605" s="5"/>
      <c r="C605" s="2"/>
      <c r="D605" s="5"/>
    </row>
    <row r="606" spans="2:4" ht="12.75" customHeight="1" x14ac:dyDescent="0.35">
      <c r="B606" s="5"/>
      <c r="C606" s="2"/>
      <c r="D606" s="5"/>
    </row>
    <row r="607" spans="2:4" ht="12.75" customHeight="1" x14ac:dyDescent="0.35">
      <c r="B607" s="5"/>
      <c r="C607" s="2"/>
      <c r="D607" s="5"/>
    </row>
    <row r="608" spans="2:4" ht="12.75" customHeight="1" x14ac:dyDescent="0.35">
      <c r="B608" s="5"/>
      <c r="C608" s="2"/>
      <c r="D608" s="5"/>
    </row>
    <row r="609" spans="2:4" ht="12.75" customHeight="1" x14ac:dyDescent="0.35">
      <c r="B609" s="5"/>
      <c r="C609" s="2"/>
      <c r="D609" s="5"/>
    </row>
    <row r="610" spans="2:4" ht="12.75" customHeight="1" x14ac:dyDescent="0.35">
      <c r="B610" s="5"/>
      <c r="C610" s="2"/>
      <c r="D610" s="5"/>
    </row>
    <row r="611" spans="2:4" ht="12.75" customHeight="1" x14ac:dyDescent="0.35">
      <c r="B611" s="5"/>
      <c r="C611" s="2"/>
      <c r="D611" s="5"/>
    </row>
    <row r="612" spans="2:4" ht="12.75" customHeight="1" x14ac:dyDescent="0.35">
      <c r="B612" s="5"/>
      <c r="C612" s="2"/>
      <c r="D612" s="5"/>
    </row>
    <row r="613" spans="2:4" ht="12.75" customHeight="1" x14ac:dyDescent="0.35">
      <c r="B613" s="5"/>
      <c r="C613" s="2"/>
      <c r="D613" s="5"/>
    </row>
    <row r="614" spans="2:4" ht="12.75" customHeight="1" x14ac:dyDescent="0.35">
      <c r="B614" s="5"/>
      <c r="C614" s="2"/>
      <c r="D614" s="5"/>
    </row>
    <row r="615" spans="2:4" ht="12.75" customHeight="1" x14ac:dyDescent="0.35">
      <c r="B615" s="5"/>
      <c r="C615" s="2"/>
      <c r="D615" s="5"/>
    </row>
    <row r="616" spans="2:4" ht="12.75" customHeight="1" x14ac:dyDescent="0.35">
      <c r="B616" s="5"/>
      <c r="C616" s="2"/>
      <c r="D616" s="5"/>
    </row>
    <row r="617" spans="2:4" ht="12.75" customHeight="1" x14ac:dyDescent="0.35">
      <c r="B617" s="5"/>
      <c r="C617" s="2"/>
      <c r="D617" s="5"/>
    </row>
    <row r="618" spans="2:4" ht="12.75" customHeight="1" x14ac:dyDescent="0.35">
      <c r="B618" s="5"/>
      <c r="C618" s="2"/>
      <c r="D618" s="5"/>
    </row>
    <row r="619" spans="2:4" ht="12.75" customHeight="1" x14ac:dyDescent="0.35">
      <c r="B619" s="5"/>
      <c r="C619" s="2"/>
      <c r="D619" s="5"/>
    </row>
    <row r="620" spans="2:4" ht="12.75" customHeight="1" x14ac:dyDescent="0.35">
      <c r="B620" s="5"/>
      <c r="C620" s="2"/>
      <c r="D620" s="5"/>
    </row>
    <row r="621" spans="2:4" ht="12.75" customHeight="1" x14ac:dyDescent="0.35">
      <c r="B621" s="5"/>
      <c r="C621" s="2"/>
      <c r="D621" s="5"/>
    </row>
    <row r="622" spans="2:4" ht="12.75" customHeight="1" x14ac:dyDescent="0.35">
      <c r="B622" s="5"/>
      <c r="C622" s="2"/>
      <c r="D622" s="5"/>
    </row>
    <row r="623" spans="2:4" ht="12.75" customHeight="1" x14ac:dyDescent="0.35">
      <c r="B623" s="5"/>
      <c r="C623" s="2"/>
      <c r="D623" s="5"/>
    </row>
    <row r="624" spans="2:4" ht="12.75" customHeight="1" x14ac:dyDescent="0.35">
      <c r="B624" s="5"/>
      <c r="C624" s="2"/>
      <c r="D624" s="5"/>
    </row>
    <row r="625" spans="2:4" ht="12.75" customHeight="1" x14ac:dyDescent="0.35">
      <c r="B625" s="5"/>
      <c r="C625" s="2"/>
      <c r="D625" s="5"/>
    </row>
    <row r="626" spans="2:4" ht="12.75" customHeight="1" x14ac:dyDescent="0.35">
      <c r="B626" s="5"/>
      <c r="C626" s="2"/>
      <c r="D626" s="5"/>
    </row>
    <row r="627" spans="2:4" ht="12.75" customHeight="1" x14ac:dyDescent="0.35">
      <c r="B627" s="5"/>
      <c r="C627" s="2"/>
      <c r="D627" s="5"/>
    </row>
    <row r="628" spans="2:4" ht="12.75" customHeight="1" x14ac:dyDescent="0.35">
      <c r="B628" s="5"/>
      <c r="C628" s="2"/>
      <c r="D628" s="5"/>
    </row>
    <row r="629" spans="2:4" ht="12.75" customHeight="1" x14ac:dyDescent="0.35">
      <c r="B629" s="5"/>
      <c r="C629" s="2"/>
      <c r="D629" s="5"/>
    </row>
    <row r="630" spans="2:4" ht="12.75" customHeight="1" x14ac:dyDescent="0.35">
      <c r="B630" s="5"/>
      <c r="C630" s="2"/>
      <c r="D630" s="5"/>
    </row>
    <row r="631" spans="2:4" ht="12.75" customHeight="1" x14ac:dyDescent="0.35">
      <c r="B631" s="5"/>
      <c r="C631" s="2"/>
      <c r="D631" s="5"/>
    </row>
    <row r="632" spans="2:4" ht="12.75" customHeight="1" x14ac:dyDescent="0.35">
      <c r="B632" s="5"/>
      <c r="C632" s="2"/>
      <c r="D632" s="5"/>
    </row>
    <row r="633" spans="2:4" ht="12.75" customHeight="1" x14ac:dyDescent="0.35">
      <c r="B633" s="5"/>
      <c r="C633" s="2"/>
      <c r="D633" s="5"/>
    </row>
    <row r="634" spans="2:4" ht="12.75" customHeight="1" x14ac:dyDescent="0.35">
      <c r="B634" s="5"/>
      <c r="C634" s="2"/>
      <c r="D634" s="5"/>
    </row>
    <row r="635" spans="2:4" ht="12.75" customHeight="1" x14ac:dyDescent="0.35">
      <c r="B635" s="5"/>
      <c r="C635" s="2"/>
      <c r="D635" s="5"/>
    </row>
    <row r="636" spans="2:4" ht="12.75" customHeight="1" x14ac:dyDescent="0.35">
      <c r="B636" s="5"/>
      <c r="C636" s="2"/>
      <c r="D636" s="5"/>
    </row>
    <row r="637" spans="2:4" ht="12.75" customHeight="1" x14ac:dyDescent="0.35">
      <c r="B637" s="5"/>
      <c r="C637" s="2"/>
      <c r="D637" s="5"/>
    </row>
    <row r="638" spans="2:4" ht="12.75" customHeight="1" x14ac:dyDescent="0.35">
      <c r="B638" s="5"/>
      <c r="C638" s="2"/>
      <c r="D638" s="5"/>
    </row>
    <row r="639" spans="2:4" ht="12.75" customHeight="1" x14ac:dyDescent="0.35">
      <c r="B639" s="5"/>
      <c r="C639" s="2"/>
      <c r="D639" s="5"/>
    </row>
    <row r="640" spans="2:4" ht="12.75" customHeight="1" x14ac:dyDescent="0.35">
      <c r="B640" s="5"/>
      <c r="C640" s="2"/>
      <c r="D640" s="5"/>
    </row>
    <row r="641" spans="2:4" ht="12.75" customHeight="1" x14ac:dyDescent="0.35">
      <c r="B641" s="5"/>
      <c r="C641" s="2"/>
      <c r="D641" s="5"/>
    </row>
    <row r="642" spans="2:4" ht="12.75" customHeight="1" x14ac:dyDescent="0.35">
      <c r="B642" s="5"/>
      <c r="C642" s="2"/>
      <c r="D642" s="5"/>
    </row>
    <row r="643" spans="2:4" ht="12.75" customHeight="1" x14ac:dyDescent="0.35">
      <c r="B643" s="5"/>
      <c r="C643" s="2"/>
      <c r="D643" s="5"/>
    </row>
    <row r="644" spans="2:4" ht="12.75" customHeight="1" x14ac:dyDescent="0.35">
      <c r="B644" s="5"/>
      <c r="C644" s="2"/>
      <c r="D644" s="5"/>
    </row>
    <row r="645" spans="2:4" ht="12.75" customHeight="1" x14ac:dyDescent="0.35">
      <c r="B645" s="5"/>
      <c r="C645" s="2"/>
      <c r="D645" s="5"/>
    </row>
    <row r="646" spans="2:4" ht="12.75" customHeight="1" x14ac:dyDescent="0.35">
      <c r="B646" s="5"/>
      <c r="C646" s="2"/>
      <c r="D646" s="5"/>
    </row>
    <row r="647" spans="2:4" ht="12.75" customHeight="1" x14ac:dyDescent="0.35">
      <c r="B647" s="5"/>
      <c r="C647" s="2"/>
      <c r="D647" s="5"/>
    </row>
    <row r="648" spans="2:4" ht="12.75" customHeight="1" x14ac:dyDescent="0.35">
      <c r="B648" s="5"/>
      <c r="C648" s="2"/>
      <c r="D648" s="5"/>
    </row>
    <row r="649" spans="2:4" ht="12.75" customHeight="1" x14ac:dyDescent="0.35">
      <c r="B649" s="5"/>
      <c r="C649" s="2"/>
      <c r="D649" s="5"/>
    </row>
    <row r="650" spans="2:4" ht="12.75" customHeight="1" x14ac:dyDescent="0.35">
      <c r="B650" s="5"/>
      <c r="C650" s="2"/>
      <c r="D650" s="5"/>
    </row>
    <row r="651" spans="2:4" ht="12.75" customHeight="1" x14ac:dyDescent="0.35">
      <c r="B651" s="5"/>
      <c r="C651" s="2"/>
      <c r="D651" s="5"/>
    </row>
    <row r="652" spans="2:4" ht="12.75" customHeight="1" x14ac:dyDescent="0.35">
      <c r="B652" s="5"/>
      <c r="C652" s="2"/>
      <c r="D652" s="5"/>
    </row>
    <row r="653" spans="2:4" ht="12.75" customHeight="1" x14ac:dyDescent="0.35">
      <c r="B653" s="5"/>
      <c r="C653" s="2"/>
      <c r="D653" s="5"/>
    </row>
    <row r="654" spans="2:4" ht="12.75" customHeight="1" x14ac:dyDescent="0.35">
      <c r="B654" s="5"/>
      <c r="C654" s="2"/>
      <c r="D654" s="5"/>
    </row>
    <row r="655" spans="2:4" ht="12.75" customHeight="1" x14ac:dyDescent="0.35">
      <c r="B655" s="5"/>
      <c r="C655" s="2"/>
      <c r="D655" s="5"/>
    </row>
    <row r="656" spans="2:4" ht="12.75" customHeight="1" x14ac:dyDescent="0.35">
      <c r="B656" s="5"/>
      <c r="C656" s="2"/>
      <c r="D656" s="5"/>
    </row>
    <row r="657" spans="2:4" ht="12.75" customHeight="1" x14ac:dyDescent="0.35">
      <c r="B657" s="5"/>
      <c r="C657" s="2"/>
      <c r="D657" s="5"/>
    </row>
    <row r="658" spans="2:4" ht="12.75" customHeight="1" x14ac:dyDescent="0.35">
      <c r="B658" s="5"/>
      <c r="C658" s="2"/>
      <c r="D658" s="5"/>
    </row>
    <row r="659" spans="2:4" ht="12.75" customHeight="1" x14ac:dyDescent="0.35">
      <c r="B659" s="5"/>
      <c r="C659" s="2"/>
      <c r="D659" s="5"/>
    </row>
    <row r="660" spans="2:4" ht="12.75" customHeight="1" x14ac:dyDescent="0.35">
      <c r="B660" s="5"/>
      <c r="C660" s="2"/>
      <c r="D660" s="5"/>
    </row>
    <row r="661" spans="2:4" ht="12.75" customHeight="1" x14ac:dyDescent="0.35">
      <c r="B661" s="5"/>
      <c r="C661" s="2"/>
      <c r="D661" s="5"/>
    </row>
    <row r="662" spans="2:4" ht="12.75" customHeight="1" x14ac:dyDescent="0.35">
      <c r="B662" s="5"/>
      <c r="C662" s="2"/>
      <c r="D662" s="5"/>
    </row>
    <row r="663" spans="2:4" ht="12.75" customHeight="1" x14ac:dyDescent="0.35">
      <c r="B663" s="5"/>
      <c r="C663" s="2"/>
      <c r="D663" s="5"/>
    </row>
    <row r="664" spans="2:4" ht="12.75" customHeight="1" x14ac:dyDescent="0.35">
      <c r="B664" s="5"/>
      <c r="C664" s="2"/>
      <c r="D664" s="5"/>
    </row>
    <row r="665" spans="2:4" ht="12.75" customHeight="1" x14ac:dyDescent="0.35">
      <c r="B665" s="5"/>
      <c r="C665" s="2"/>
      <c r="D665" s="5"/>
    </row>
    <row r="666" spans="2:4" ht="12.75" customHeight="1" x14ac:dyDescent="0.35">
      <c r="B666" s="5"/>
      <c r="C666" s="2"/>
      <c r="D666" s="5"/>
    </row>
    <row r="667" spans="2:4" ht="12.75" customHeight="1" x14ac:dyDescent="0.35">
      <c r="B667" s="5"/>
      <c r="C667" s="2"/>
      <c r="D667" s="5"/>
    </row>
    <row r="668" spans="2:4" ht="12.75" customHeight="1" x14ac:dyDescent="0.35">
      <c r="B668" s="5"/>
      <c r="C668" s="2"/>
      <c r="D668" s="5"/>
    </row>
    <row r="669" spans="2:4" ht="12.75" customHeight="1" x14ac:dyDescent="0.35">
      <c r="B669" s="5"/>
      <c r="C669" s="2"/>
      <c r="D669" s="5"/>
    </row>
    <row r="670" spans="2:4" ht="12.75" customHeight="1" x14ac:dyDescent="0.35">
      <c r="B670" s="5"/>
      <c r="C670" s="2"/>
      <c r="D670" s="5"/>
    </row>
    <row r="671" spans="2:4" ht="12.75" customHeight="1" x14ac:dyDescent="0.35">
      <c r="B671" s="5"/>
      <c r="C671" s="2"/>
      <c r="D671" s="5"/>
    </row>
    <row r="672" spans="2:4" ht="12.75" customHeight="1" x14ac:dyDescent="0.35">
      <c r="B672" s="5"/>
      <c r="C672" s="2"/>
      <c r="D672" s="5"/>
    </row>
    <row r="673" spans="2:4" ht="12.75" customHeight="1" x14ac:dyDescent="0.35">
      <c r="B673" s="5"/>
      <c r="C673" s="2"/>
      <c r="D673" s="5"/>
    </row>
    <row r="674" spans="2:4" ht="12.75" customHeight="1" x14ac:dyDescent="0.35">
      <c r="B674" s="5"/>
      <c r="C674" s="2"/>
      <c r="D674" s="5"/>
    </row>
    <row r="675" spans="2:4" ht="12.75" customHeight="1" x14ac:dyDescent="0.35">
      <c r="B675" s="5"/>
      <c r="C675" s="2"/>
      <c r="D675" s="5"/>
    </row>
    <row r="676" spans="2:4" ht="12.75" customHeight="1" x14ac:dyDescent="0.35">
      <c r="B676" s="5"/>
      <c r="C676" s="2"/>
      <c r="D676" s="5"/>
    </row>
    <row r="677" spans="2:4" ht="12.75" customHeight="1" x14ac:dyDescent="0.35">
      <c r="B677" s="5"/>
      <c r="C677" s="2"/>
      <c r="D677" s="5"/>
    </row>
    <row r="678" spans="2:4" ht="12.75" customHeight="1" x14ac:dyDescent="0.35">
      <c r="B678" s="5"/>
      <c r="C678" s="2"/>
      <c r="D678" s="5"/>
    </row>
    <row r="679" spans="2:4" ht="12.75" customHeight="1" x14ac:dyDescent="0.35">
      <c r="B679" s="5"/>
      <c r="C679" s="2"/>
      <c r="D679" s="5"/>
    </row>
    <row r="680" spans="2:4" ht="12.75" customHeight="1" x14ac:dyDescent="0.35">
      <c r="B680" s="5"/>
      <c r="C680" s="2"/>
      <c r="D680" s="5"/>
    </row>
    <row r="681" spans="2:4" ht="12.75" customHeight="1" x14ac:dyDescent="0.35">
      <c r="B681" s="5"/>
      <c r="C681" s="2"/>
      <c r="D681" s="5"/>
    </row>
    <row r="682" spans="2:4" ht="12.75" customHeight="1" x14ac:dyDescent="0.35">
      <c r="B682" s="5"/>
      <c r="C682" s="2"/>
      <c r="D682" s="5"/>
    </row>
    <row r="683" spans="2:4" ht="12.75" customHeight="1" x14ac:dyDescent="0.35">
      <c r="B683" s="5"/>
      <c r="C683" s="2"/>
      <c r="D683" s="5"/>
    </row>
    <row r="684" spans="2:4" ht="12.75" customHeight="1" x14ac:dyDescent="0.35">
      <c r="B684" s="5"/>
      <c r="C684" s="2"/>
      <c r="D684" s="5"/>
    </row>
    <row r="685" spans="2:4" ht="12.75" customHeight="1" x14ac:dyDescent="0.35">
      <c r="B685" s="5"/>
      <c r="C685" s="2"/>
      <c r="D685" s="5"/>
    </row>
    <row r="686" spans="2:4" ht="12.75" customHeight="1" x14ac:dyDescent="0.35">
      <c r="B686" s="5"/>
      <c r="C686" s="2"/>
      <c r="D686" s="5"/>
    </row>
    <row r="687" spans="2:4" ht="12.75" customHeight="1" x14ac:dyDescent="0.35">
      <c r="B687" s="5"/>
      <c r="C687" s="2"/>
      <c r="D687" s="5"/>
    </row>
    <row r="688" spans="2:4" ht="12.75" customHeight="1" x14ac:dyDescent="0.35">
      <c r="B688" s="5"/>
      <c r="C688" s="2"/>
      <c r="D688" s="5"/>
    </row>
    <row r="689" spans="2:4" ht="12.75" customHeight="1" x14ac:dyDescent="0.35">
      <c r="B689" s="5"/>
      <c r="C689" s="2"/>
      <c r="D689" s="5"/>
    </row>
    <row r="690" spans="2:4" ht="12.75" customHeight="1" x14ac:dyDescent="0.35">
      <c r="B690" s="5"/>
      <c r="C690" s="2"/>
      <c r="D690" s="5"/>
    </row>
    <row r="691" spans="2:4" ht="12.75" customHeight="1" x14ac:dyDescent="0.35">
      <c r="B691" s="5"/>
      <c r="C691" s="2"/>
      <c r="D691" s="5"/>
    </row>
    <row r="692" spans="2:4" ht="12.75" customHeight="1" x14ac:dyDescent="0.35">
      <c r="B692" s="5"/>
      <c r="C692" s="2"/>
      <c r="D692" s="5"/>
    </row>
    <row r="693" spans="2:4" ht="12.75" customHeight="1" x14ac:dyDescent="0.35">
      <c r="B693" s="5"/>
      <c r="C693" s="2"/>
      <c r="D693" s="5"/>
    </row>
    <row r="694" spans="2:4" ht="12.75" customHeight="1" x14ac:dyDescent="0.35">
      <c r="B694" s="5"/>
      <c r="C694" s="2"/>
      <c r="D694" s="5"/>
    </row>
    <row r="695" spans="2:4" ht="12.75" customHeight="1" x14ac:dyDescent="0.35">
      <c r="B695" s="5"/>
      <c r="C695" s="2"/>
      <c r="D695" s="5"/>
    </row>
    <row r="696" spans="2:4" ht="12.75" customHeight="1" x14ac:dyDescent="0.35">
      <c r="B696" s="5"/>
      <c r="C696" s="2"/>
      <c r="D696" s="5"/>
    </row>
    <row r="697" spans="2:4" ht="12.75" customHeight="1" x14ac:dyDescent="0.35">
      <c r="B697" s="5"/>
      <c r="C697" s="2"/>
      <c r="D697" s="5"/>
    </row>
    <row r="698" spans="2:4" ht="12.75" customHeight="1" x14ac:dyDescent="0.35">
      <c r="B698" s="5"/>
      <c r="C698" s="2"/>
      <c r="D698" s="5"/>
    </row>
    <row r="699" spans="2:4" ht="12.75" customHeight="1" x14ac:dyDescent="0.35">
      <c r="B699" s="5"/>
      <c r="C699" s="2"/>
      <c r="D699" s="5"/>
    </row>
    <row r="700" spans="2:4" ht="12.75" customHeight="1" x14ac:dyDescent="0.35">
      <c r="B700" s="5"/>
      <c r="C700" s="2"/>
      <c r="D700" s="5"/>
    </row>
    <row r="701" spans="2:4" ht="12.75" customHeight="1" x14ac:dyDescent="0.35">
      <c r="B701" s="5"/>
      <c r="C701" s="2"/>
      <c r="D701" s="5"/>
    </row>
    <row r="702" spans="2:4" ht="12.75" customHeight="1" x14ac:dyDescent="0.35">
      <c r="B702" s="5"/>
      <c r="C702" s="2"/>
      <c r="D702" s="5"/>
    </row>
    <row r="703" spans="2:4" ht="12.75" customHeight="1" x14ac:dyDescent="0.35">
      <c r="B703" s="5"/>
      <c r="C703" s="2"/>
      <c r="D703" s="5"/>
    </row>
    <row r="704" spans="2:4" ht="12.75" customHeight="1" x14ac:dyDescent="0.35">
      <c r="B704" s="5"/>
      <c r="C704" s="2"/>
      <c r="D704" s="5"/>
    </row>
    <row r="705" spans="2:4" ht="12.75" customHeight="1" x14ac:dyDescent="0.35">
      <c r="B705" s="5"/>
      <c r="C705" s="2"/>
      <c r="D705" s="5"/>
    </row>
    <row r="706" spans="2:4" ht="12.75" customHeight="1" x14ac:dyDescent="0.35">
      <c r="B706" s="5"/>
      <c r="C706" s="2"/>
      <c r="D706" s="5"/>
    </row>
    <row r="707" spans="2:4" ht="12.75" customHeight="1" x14ac:dyDescent="0.35">
      <c r="B707" s="5"/>
      <c r="C707" s="2"/>
      <c r="D707" s="5"/>
    </row>
    <row r="708" spans="2:4" ht="12.75" customHeight="1" x14ac:dyDescent="0.35">
      <c r="B708" s="5"/>
      <c r="C708" s="2"/>
      <c r="D708" s="5"/>
    </row>
    <row r="709" spans="2:4" ht="12.75" customHeight="1" x14ac:dyDescent="0.35">
      <c r="B709" s="5"/>
      <c r="C709" s="2"/>
      <c r="D709" s="5"/>
    </row>
    <row r="710" spans="2:4" ht="12.75" customHeight="1" x14ac:dyDescent="0.35">
      <c r="B710" s="5"/>
      <c r="C710" s="2"/>
      <c r="D710" s="5"/>
    </row>
    <row r="711" spans="2:4" ht="12.75" customHeight="1" x14ac:dyDescent="0.35">
      <c r="B711" s="5"/>
      <c r="C711" s="2"/>
      <c r="D711" s="5"/>
    </row>
    <row r="712" spans="2:4" ht="12.75" customHeight="1" x14ac:dyDescent="0.35">
      <c r="B712" s="5"/>
      <c r="C712" s="2"/>
      <c r="D712" s="5"/>
    </row>
    <row r="713" spans="2:4" ht="12.75" customHeight="1" x14ac:dyDescent="0.35">
      <c r="B713" s="5"/>
      <c r="C713" s="2"/>
      <c r="D713" s="5"/>
    </row>
    <row r="714" spans="2:4" ht="12.75" customHeight="1" x14ac:dyDescent="0.35">
      <c r="B714" s="5"/>
      <c r="C714" s="2"/>
      <c r="D714" s="5"/>
    </row>
    <row r="715" spans="2:4" ht="12.75" customHeight="1" x14ac:dyDescent="0.35">
      <c r="B715" s="5"/>
      <c r="C715" s="2"/>
      <c r="D715" s="5"/>
    </row>
    <row r="716" spans="2:4" ht="12.75" customHeight="1" x14ac:dyDescent="0.35">
      <c r="B716" s="5"/>
      <c r="C716" s="2"/>
      <c r="D716" s="5"/>
    </row>
    <row r="717" spans="2:4" ht="12.75" customHeight="1" x14ac:dyDescent="0.35">
      <c r="B717" s="5"/>
      <c r="C717" s="2"/>
      <c r="D717" s="5"/>
    </row>
    <row r="718" spans="2:4" ht="12.75" customHeight="1" x14ac:dyDescent="0.35">
      <c r="B718" s="5"/>
      <c r="C718" s="2"/>
      <c r="D718" s="5"/>
    </row>
    <row r="719" spans="2:4" ht="12.75" customHeight="1" x14ac:dyDescent="0.35">
      <c r="B719" s="5"/>
      <c r="C719" s="2"/>
      <c r="D719" s="5"/>
    </row>
    <row r="720" spans="2:4" ht="12.75" customHeight="1" x14ac:dyDescent="0.35">
      <c r="B720" s="5"/>
      <c r="C720" s="2"/>
      <c r="D720" s="5"/>
    </row>
    <row r="721" spans="2:4" ht="12.75" customHeight="1" x14ac:dyDescent="0.35">
      <c r="B721" s="5"/>
      <c r="C721" s="2"/>
      <c r="D721" s="5"/>
    </row>
    <row r="722" spans="2:4" ht="12.75" customHeight="1" x14ac:dyDescent="0.35">
      <c r="B722" s="5"/>
      <c r="C722" s="2"/>
      <c r="D722" s="5"/>
    </row>
    <row r="723" spans="2:4" ht="12.75" customHeight="1" x14ac:dyDescent="0.35">
      <c r="B723" s="5"/>
      <c r="C723" s="2"/>
      <c r="D723" s="5"/>
    </row>
    <row r="724" spans="2:4" ht="12.75" customHeight="1" x14ac:dyDescent="0.35">
      <c r="B724" s="5"/>
      <c r="C724" s="2"/>
      <c r="D724" s="5"/>
    </row>
    <row r="725" spans="2:4" ht="12.75" customHeight="1" x14ac:dyDescent="0.35">
      <c r="B725" s="5"/>
      <c r="C725" s="2"/>
      <c r="D725" s="5"/>
    </row>
    <row r="726" spans="2:4" ht="12.75" customHeight="1" x14ac:dyDescent="0.35">
      <c r="B726" s="5"/>
      <c r="C726" s="2"/>
      <c r="D726" s="5"/>
    </row>
    <row r="727" spans="2:4" ht="12.75" customHeight="1" x14ac:dyDescent="0.35">
      <c r="B727" s="5"/>
      <c r="C727" s="2"/>
      <c r="D727" s="5"/>
    </row>
    <row r="728" spans="2:4" ht="12.75" customHeight="1" x14ac:dyDescent="0.35">
      <c r="B728" s="5"/>
      <c r="C728" s="2"/>
      <c r="D728" s="5"/>
    </row>
    <row r="729" spans="2:4" ht="12.75" customHeight="1" x14ac:dyDescent="0.35">
      <c r="B729" s="5"/>
      <c r="C729" s="2"/>
      <c r="D729" s="5"/>
    </row>
    <row r="730" spans="2:4" ht="12.75" customHeight="1" x14ac:dyDescent="0.35">
      <c r="B730" s="5"/>
      <c r="C730" s="2"/>
      <c r="D730" s="5"/>
    </row>
    <row r="731" spans="2:4" ht="12.75" customHeight="1" x14ac:dyDescent="0.35">
      <c r="B731" s="5"/>
      <c r="C731" s="2"/>
      <c r="D731" s="5"/>
    </row>
    <row r="732" spans="2:4" ht="12.75" customHeight="1" x14ac:dyDescent="0.35">
      <c r="B732" s="5"/>
      <c r="C732" s="2"/>
      <c r="D732" s="5"/>
    </row>
    <row r="733" spans="2:4" ht="12.75" customHeight="1" x14ac:dyDescent="0.35">
      <c r="B733" s="5"/>
      <c r="C733" s="2"/>
      <c r="D733" s="5"/>
    </row>
    <row r="734" spans="2:4" ht="12.75" customHeight="1" x14ac:dyDescent="0.35">
      <c r="B734" s="5"/>
      <c r="C734" s="2"/>
      <c r="D734" s="5"/>
    </row>
    <row r="735" spans="2:4" ht="12.75" customHeight="1" x14ac:dyDescent="0.35">
      <c r="B735" s="5"/>
      <c r="C735" s="2"/>
      <c r="D735" s="5"/>
    </row>
    <row r="736" spans="2:4" ht="12.75" customHeight="1" x14ac:dyDescent="0.35">
      <c r="B736" s="5"/>
      <c r="C736" s="2"/>
      <c r="D736" s="5"/>
    </row>
    <row r="737" spans="2:4" ht="12.75" customHeight="1" x14ac:dyDescent="0.35">
      <c r="B737" s="5"/>
      <c r="C737" s="2"/>
      <c r="D737" s="5"/>
    </row>
    <row r="738" spans="2:4" ht="12.75" customHeight="1" x14ac:dyDescent="0.35">
      <c r="B738" s="5"/>
      <c r="C738" s="2"/>
      <c r="D738" s="5"/>
    </row>
    <row r="739" spans="2:4" ht="12.75" customHeight="1" x14ac:dyDescent="0.35">
      <c r="B739" s="5"/>
      <c r="C739" s="2"/>
      <c r="D739" s="5"/>
    </row>
    <row r="740" spans="2:4" ht="12.75" customHeight="1" x14ac:dyDescent="0.35">
      <c r="B740" s="5"/>
      <c r="C740" s="2"/>
      <c r="D740" s="5"/>
    </row>
    <row r="741" spans="2:4" ht="12.75" customHeight="1" x14ac:dyDescent="0.35">
      <c r="B741" s="5"/>
      <c r="C741" s="2"/>
      <c r="D741" s="5"/>
    </row>
    <row r="742" spans="2:4" ht="12.75" customHeight="1" x14ac:dyDescent="0.35">
      <c r="B742" s="5"/>
      <c r="C742" s="2"/>
      <c r="D742" s="5"/>
    </row>
    <row r="743" spans="2:4" ht="12.75" customHeight="1" x14ac:dyDescent="0.35">
      <c r="B743" s="5"/>
      <c r="C743" s="2"/>
      <c r="D743" s="5"/>
    </row>
    <row r="744" spans="2:4" ht="12.75" customHeight="1" x14ac:dyDescent="0.35">
      <c r="B744" s="5"/>
      <c r="C744" s="2"/>
      <c r="D744" s="5"/>
    </row>
    <row r="745" spans="2:4" ht="12.75" customHeight="1" x14ac:dyDescent="0.35">
      <c r="B745" s="5"/>
      <c r="C745" s="2"/>
      <c r="D745" s="5"/>
    </row>
    <row r="746" spans="2:4" ht="12.75" customHeight="1" x14ac:dyDescent="0.35">
      <c r="B746" s="5"/>
      <c r="C746" s="2"/>
      <c r="D746" s="5"/>
    </row>
    <row r="747" spans="2:4" ht="12.75" customHeight="1" x14ac:dyDescent="0.35">
      <c r="B747" s="5"/>
      <c r="C747" s="2"/>
      <c r="D747" s="5"/>
    </row>
    <row r="748" spans="2:4" ht="12.75" customHeight="1" x14ac:dyDescent="0.35">
      <c r="B748" s="5"/>
      <c r="C748" s="2"/>
      <c r="D748" s="5"/>
    </row>
    <row r="749" spans="2:4" ht="12.75" customHeight="1" x14ac:dyDescent="0.35">
      <c r="B749" s="5"/>
      <c r="C749" s="2"/>
      <c r="D749" s="5"/>
    </row>
    <row r="750" spans="2:4" ht="12.75" customHeight="1" x14ac:dyDescent="0.35">
      <c r="B750" s="5"/>
      <c r="C750" s="2"/>
      <c r="D750" s="5"/>
    </row>
    <row r="751" spans="2:4" ht="12.75" customHeight="1" x14ac:dyDescent="0.35">
      <c r="B751" s="5"/>
      <c r="C751" s="2"/>
      <c r="D751" s="5"/>
    </row>
    <row r="752" spans="2:4" ht="12.75" customHeight="1" x14ac:dyDescent="0.35">
      <c r="B752" s="5"/>
      <c r="C752" s="2"/>
      <c r="D752" s="5"/>
    </row>
    <row r="753" spans="2:4" ht="12.75" customHeight="1" x14ac:dyDescent="0.35">
      <c r="B753" s="5"/>
      <c r="C753" s="2"/>
      <c r="D753" s="5"/>
    </row>
    <row r="754" spans="2:4" ht="12.75" customHeight="1" x14ac:dyDescent="0.35">
      <c r="B754" s="5"/>
      <c r="C754" s="2"/>
      <c r="D754" s="5"/>
    </row>
    <row r="755" spans="2:4" ht="12.75" customHeight="1" x14ac:dyDescent="0.35">
      <c r="B755" s="5"/>
      <c r="C755" s="2"/>
      <c r="D755" s="5"/>
    </row>
    <row r="756" spans="2:4" ht="12.75" customHeight="1" x14ac:dyDescent="0.35">
      <c r="B756" s="5"/>
      <c r="C756" s="2"/>
      <c r="D756" s="5"/>
    </row>
    <row r="757" spans="2:4" ht="12.75" customHeight="1" x14ac:dyDescent="0.35">
      <c r="B757" s="5"/>
      <c r="C757" s="2"/>
      <c r="D757" s="5"/>
    </row>
    <row r="758" spans="2:4" ht="12.75" customHeight="1" x14ac:dyDescent="0.35">
      <c r="B758" s="5"/>
      <c r="C758" s="2"/>
      <c r="D758" s="5"/>
    </row>
    <row r="759" spans="2:4" ht="12.75" customHeight="1" x14ac:dyDescent="0.35">
      <c r="B759" s="5"/>
      <c r="C759" s="2"/>
      <c r="D759" s="5"/>
    </row>
    <row r="760" spans="2:4" ht="12.75" customHeight="1" x14ac:dyDescent="0.35">
      <c r="B760" s="5"/>
      <c r="C760" s="2"/>
      <c r="D760" s="5"/>
    </row>
    <row r="761" spans="2:4" ht="12.75" customHeight="1" x14ac:dyDescent="0.35">
      <c r="B761" s="5"/>
      <c r="C761" s="2"/>
      <c r="D761" s="5"/>
    </row>
    <row r="762" spans="2:4" ht="12.75" customHeight="1" x14ac:dyDescent="0.35">
      <c r="B762" s="5"/>
      <c r="C762" s="2"/>
      <c r="D762" s="5"/>
    </row>
    <row r="763" spans="2:4" ht="12.75" customHeight="1" x14ac:dyDescent="0.35">
      <c r="B763" s="5"/>
      <c r="C763" s="2"/>
      <c r="D763" s="5"/>
    </row>
    <row r="764" spans="2:4" ht="12.75" customHeight="1" x14ac:dyDescent="0.35">
      <c r="B764" s="5"/>
      <c r="C764" s="2"/>
      <c r="D764" s="5"/>
    </row>
    <row r="765" spans="2:4" ht="12.75" customHeight="1" x14ac:dyDescent="0.35">
      <c r="B765" s="5"/>
      <c r="C765" s="2"/>
      <c r="D765" s="5"/>
    </row>
    <row r="766" spans="2:4" ht="12.75" customHeight="1" x14ac:dyDescent="0.35">
      <c r="B766" s="5"/>
      <c r="C766" s="2"/>
      <c r="D766" s="5"/>
    </row>
    <row r="767" spans="2:4" ht="12.75" customHeight="1" x14ac:dyDescent="0.35">
      <c r="B767" s="5"/>
      <c r="C767" s="2"/>
      <c r="D767" s="5"/>
    </row>
    <row r="768" spans="2:4" ht="12.75" customHeight="1" x14ac:dyDescent="0.35">
      <c r="B768" s="5"/>
      <c r="C768" s="2"/>
      <c r="D768" s="5"/>
    </row>
    <row r="769" spans="2:4" ht="12.75" customHeight="1" x14ac:dyDescent="0.35">
      <c r="B769" s="5"/>
      <c r="C769" s="2"/>
      <c r="D769" s="5"/>
    </row>
    <row r="770" spans="2:4" ht="12.75" customHeight="1" x14ac:dyDescent="0.35">
      <c r="B770" s="5"/>
      <c r="C770" s="2"/>
      <c r="D770" s="5"/>
    </row>
    <row r="771" spans="2:4" ht="12.75" customHeight="1" x14ac:dyDescent="0.35">
      <c r="B771" s="5"/>
      <c r="C771" s="2"/>
      <c r="D771" s="5"/>
    </row>
    <row r="772" spans="2:4" ht="12.75" customHeight="1" x14ac:dyDescent="0.35">
      <c r="B772" s="5"/>
      <c r="C772" s="2"/>
      <c r="D772" s="5"/>
    </row>
    <row r="773" spans="2:4" ht="12.75" customHeight="1" x14ac:dyDescent="0.35">
      <c r="B773" s="5"/>
      <c r="C773" s="2"/>
      <c r="D773" s="5"/>
    </row>
    <row r="774" spans="2:4" ht="12.75" customHeight="1" x14ac:dyDescent="0.35">
      <c r="B774" s="5"/>
      <c r="C774" s="2"/>
      <c r="D774" s="5"/>
    </row>
    <row r="775" spans="2:4" ht="12.75" customHeight="1" x14ac:dyDescent="0.35">
      <c r="B775" s="5"/>
      <c r="C775" s="2"/>
      <c r="D775" s="5"/>
    </row>
    <row r="776" spans="2:4" ht="12.75" customHeight="1" x14ac:dyDescent="0.35">
      <c r="B776" s="5"/>
      <c r="C776" s="2"/>
      <c r="D776" s="5"/>
    </row>
    <row r="777" spans="2:4" ht="12.75" customHeight="1" x14ac:dyDescent="0.35">
      <c r="B777" s="5"/>
      <c r="C777" s="2"/>
      <c r="D777" s="5"/>
    </row>
    <row r="778" spans="2:4" ht="12.75" customHeight="1" x14ac:dyDescent="0.35">
      <c r="B778" s="5"/>
      <c r="C778" s="2"/>
      <c r="D778" s="5"/>
    </row>
    <row r="779" spans="2:4" ht="12.75" customHeight="1" x14ac:dyDescent="0.35">
      <c r="B779" s="5"/>
      <c r="C779" s="2"/>
      <c r="D779" s="5"/>
    </row>
    <row r="780" spans="2:4" ht="12.75" customHeight="1" x14ac:dyDescent="0.35">
      <c r="B780" s="5"/>
      <c r="C780" s="2"/>
      <c r="D780" s="5"/>
    </row>
    <row r="781" spans="2:4" ht="12.75" customHeight="1" x14ac:dyDescent="0.35">
      <c r="B781" s="5"/>
      <c r="C781" s="2"/>
      <c r="D781" s="5"/>
    </row>
    <row r="782" spans="2:4" ht="12.75" customHeight="1" x14ac:dyDescent="0.35">
      <c r="B782" s="5"/>
      <c r="C782" s="2"/>
      <c r="D782" s="5"/>
    </row>
    <row r="783" spans="2:4" ht="12.75" customHeight="1" x14ac:dyDescent="0.35">
      <c r="B783" s="5"/>
      <c r="C783" s="2"/>
      <c r="D783" s="5"/>
    </row>
    <row r="784" spans="2:4" ht="12.75" customHeight="1" x14ac:dyDescent="0.35">
      <c r="B784" s="5"/>
      <c r="C784" s="2"/>
      <c r="D784" s="5"/>
    </row>
    <row r="785" spans="2:4" ht="12.75" customHeight="1" x14ac:dyDescent="0.35">
      <c r="B785" s="5"/>
      <c r="C785" s="2"/>
      <c r="D785" s="5"/>
    </row>
    <row r="786" spans="2:4" ht="12.75" customHeight="1" x14ac:dyDescent="0.35">
      <c r="B786" s="5"/>
      <c r="C786" s="2"/>
      <c r="D786" s="5"/>
    </row>
    <row r="787" spans="2:4" ht="12.75" customHeight="1" x14ac:dyDescent="0.35">
      <c r="B787" s="5"/>
      <c r="C787" s="2"/>
      <c r="D787" s="5"/>
    </row>
    <row r="788" spans="2:4" ht="12.75" customHeight="1" x14ac:dyDescent="0.35">
      <c r="B788" s="5"/>
      <c r="C788" s="2"/>
      <c r="D788" s="5"/>
    </row>
    <row r="789" spans="2:4" ht="12.75" customHeight="1" x14ac:dyDescent="0.35">
      <c r="B789" s="5"/>
      <c r="C789" s="2"/>
      <c r="D789" s="5"/>
    </row>
    <row r="790" spans="2:4" ht="12.75" customHeight="1" x14ac:dyDescent="0.35">
      <c r="B790" s="5"/>
      <c r="C790" s="2"/>
      <c r="D790" s="5"/>
    </row>
    <row r="791" spans="2:4" ht="12.75" customHeight="1" x14ac:dyDescent="0.35">
      <c r="B791" s="5"/>
      <c r="C791" s="2"/>
      <c r="D791" s="5"/>
    </row>
    <row r="792" spans="2:4" ht="12.75" customHeight="1" x14ac:dyDescent="0.35">
      <c r="B792" s="5"/>
      <c r="C792" s="2"/>
      <c r="D792" s="5"/>
    </row>
    <row r="793" spans="2:4" ht="12.75" customHeight="1" x14ac:dyDescent="0.35">
      <c r="B793" s="5"/>
      <c r="C793" s="2"/>
      <c r="D793" s="5"/>
    </row>
    <row r="794" spans="2:4" ht="12.75" customHeight="1" x14ac:dyDescent="0.35">
      <c r="B794" s="5"/>
      <c r="C794" s="2"/>
      <c r="D794" s="5"/>
    </row>
    <row r="795" spans="2:4" ht="12.75" customHeight="1" x14ac:dyDescent="0.35">
      <c r="B795" s="5"/>
      <c r="C795" s="2"/>
      <c r="D795" s="5"/>
    </row>
    <row r="796" spans="2:4" ht="12.75" customHeight="1" x14ac:dyDescent="0.35">
      <c r="B796" s="5"/>
      <c r="C796" s="2"/>
      <c r="D796" s="5"/>
    </row>
    <row r="797" spans="2:4" ht="12.75" customHeight="1" x14ac:dyDescent="0.35">
      <c r="B797" s="5"/>
      <c r="C797" s="2"/>
      <c r="D797" s="5"/>
    </row>
    <row r="798" spans="2:4" ht="12.75" customHeight="1" x14ac:dyDescent="0.35">
      <c r="B798" s="5"/>
      <c r="C798" s="2"/>
      <c r="D798" s="5"/>
    </row>
    <row r="799" spans="2:4" ht="12.75" customHeight="1" x14ac:dyDescent="0.35">
      <c r="B799" s="5"/>
      <c r="C799" s="2"/>
      <c r="D799" s="5"/>
    </row>
    <row r="800" spans="2:4" ht="12.75" customHeight="1" x14ac:dyDescent="0.35">
      <c r="B800" s="5"/>
      <c r="C800" s="2"/>
      <c r="D800" s="5"/>
    </row>
    <row r="801" spans="2:4" ht="12.75" customHeight="1" x14ac:dyDescent="0.35">
      <c r="B801" s="5"/>
      <c r="C801" s="2"/>
      <c r="D801" s="5"/>
    </row>
    <row r="802" spans="2:4" ht="12.75" customHeight="1" x14ac:dyDescent="0.35">
      <c r="B802" s="5"/>
      <c r="C802" s="2"/>
      <c r="D802" s="5"/>
    </row>
    <row r="803" spans="2:4" ht="12.75" customHeight="1" x14ac:dyDescent="0.35">
      <c r="B803" s="5"/>
      <c r="C803" s="2"/>
      <c r="D803" s="5"/>
    </row>
    <row r="804" spans="2:4" ht="12.75" customHeight="1" x14ac:dyDescent="0.35">
      <c r="B804" s="5"/>
      <c r="C804" s="2"/>
      <c r="D804" s="5"/>
    </row>
    <row r="805" spans="2:4" ht="12.75" customHeight="1" x14ac:dyDescent="0.35">
      <c r="B805" s="5"/>
      <c r="C805" s="2"/>
      <c r="D805" s="5"/>
    </row>
    <row r="806" spans="2:4" ht="12.75" customHeight="1" x14ac:dyDescent="0.35">
      <c r="B806" s="5"/>
      <c r="C806" s="2"/>
      <c r="D806" s="5"/>
    </row>
    <row r="807" spans="2:4" ht="12.75" customHeight="1" x14ac:dyDescent="0.35">
      <c r="B807" s="5"/>
      <c r="C807" s="2"/>
      <c r="D807" s="5"/>
    </row>
    <row r="808" spans="2:4" ht="12.75" customHeight="1" x14ac:dyDescent="0.35">
      <c r="B808" s="5"/>
      <c r="C808" s="2"/>
      <c r="D808" s="5"/>
    </row>
    <row r="809" spans="2:4" ht="12.75" customHeight="1" x14ac:dyDescent="0.35">
      <c r="B809" s="5"/>
      <c r="C809" s="2"/>
      <c r="D809" s="5"/>
    </row>
    <row r="810" spans="2:4" ht="12.75" customHeight="1" x14ac:dyDescent="0.35">
      <c r="B810" s="5"/>
      <c r="C810" s="2"/>
      <c r="D810" s="5"/>
    </row>
    <row r="811" spans="2:4" ht="12.75" customHeight="1" x14ac:dyDescent="0.35">
      <c r="B811" s="5"/>
      <c r="C811" s="2"/>
      <c r="D811" s="5"/>
    </row>
    <row r="812" spans="2:4" ht="12.75" customHeight="1" x14ac:dyDescent="0.35">
      <c r="B812" s="5"/>
      <c r="C812" s="2"/>
      <c r="D812" s="5"/>
    </row>
    <row r="813" spans="2:4" ht="12.75" customHeight="1" x14ac:dyDescent="0.35">
      <c r="B813" s="5"/>
      <c r="C813" s="2"/>
      <c r="D813" s="5"/>
    </row>
    <row r="814" spans="2:4" ht="12.75" customHeight="1" x14ac:dyDescent="0.35">
      <c r="B814" s="5"/>
      <c r="C814" s="2"/>
      <c r="D814" s="5"/>
    </row>
    <row r="815" spans="2:4" ht="12.75" customHeight="1" x14ac:dyDescent="0.35">
      <c r="B815" s="5"/>
      <c r="C815" s="2"/>
      <c r="D815" s="5"/>
    </row>
    <row r="816" spans="2:4" ht="12.75" customHeight="1" x14ac:dyDescent="0.35">
      <c r="B816" s="5"/>
      <c r="C816" s="2"/>
      <c r="D816" s="5"/>
    </row>
    <row r="817" spans="2:4" ht="12.75" customHeight="1" x14ac:dyDescent="0.35">
      <c r="B817" s="5"/>
      <c r="C817" s="2"/>
      <c r="D817" s="5"/>
    </row>
    <row r="818" spans="2:4" ht="12.75" customHeight="1" x14ac:dyDescent="0.35">
      <c r="B818" s="5"/>
      <c r="C818" s="2"/>
      <c r="D818" s="5"/>
    </row>
    <row r="819" spans="2:4" ht="12.75" customHeight="1" x14ac:dyDescent="0.35">
      <c r="B819" s="5"/>
      <c r="C819" s="2"/>
      <c r="D819" s="5"/>
    </row>
    <row r="820" spans="2:4" ht="12.75" customHeight="1" x14ac:dyDescent="0.35">
      <c r="B820" s="5"/>
      <c r="C820" s="2"/>
      <c r="D820" s="5"/>
    </row>
    <row r="821" spans="2:4" ht="12.75" customHeight="1" x14ac:dyDescent="0.35">
      <c r="B821" s="5"/>
      <c r="C821" s="2"/>
      <c r="D821" s="5"/>
    </row>
    <row r="822" spans="2:4" ht="12.75" customHeight="1" x14ac:dyDescent="0.35">
      <c r="B822" s="5"/>
      <c r="C822" s="2"/>
      <c r="D822" s="5"/>
    </row>
    <row r="823" spans="2:4" ht="12.75" customHeight="1" x14ac:dyDescent="0.35">
      <c r="B823" s="5"/>
      <c r="C823" s="2"/>
      <c r="D823" s="5"/>
    </row>
    <row r="824" spans="2:4" ht="12.75" customHeight="1" x14ac:dyDescent="0.35">
      <c r="B824" s="5"/>
      <c r="C824" s="2"/>
      <c r="D824" s="5"/>
    </row>
    <row r="825" spans="2:4" ht="12.75" customHeight="1" x14ac:dyDescent="0.35">
      <c r="B825" s="5"/>
      <c r="C825" s="2"/>
      <c r="D825" s="5"/>
    </row>
    <row r="826" spans="2:4" ht="12.75" customHeight="1" x14ac:dyDescent="0.35">
      <c r="B826" s="5"/>
      <c r="C826" s="2"/>
      <c r="D826" s="5"/>
    </row>
    <row r="827" spans="2:4" ht="12.75" customHeight="1" x14ac:dyDescent="0.35">
      <c r="B827" s="5"/>
      <c r="C827" s="2"/>
      <c r="D827" s="5"/>
    </row>
    <row r="828" spans="2:4" ht="12.75" customHeight="1" x14ac:dyDescent="0.35">
      <c r="B828" s="5"/>
      <c r="C828" s="2"/>
      <c r="D828" s="5"/>
    </row>
    <row r="829" spans="2:4" ht="12.75" customHeight="1" x14ac:dyDescent="0.35">
      <c r="B829" s="5"/>
      <c r="C829" s="2"/>
      <c r="D829" s="5"/>
    </row>
    <row r="830" spans="2:4" ht="12.75" customHeight="1" x14ac:dyDescent="0.35">
      <c r="B830" s="5"/>
      <c r="C830" s="2"/>
      <c r="D830" s="5"/>
    </row>
    <row r="831" spans="2:4" ht="12.75" customHeight="1" x14ac:dyDescent="0.35">
      <c r="B831" s="5"/>
      <c r="C831" s="2"/>
      <c r="D831" s="5"/>
    </row>
    <row r="832" spans="2:4" ht="12.75" customHeight="1" x14ac:dyDescent="0.35">
      <c r="B832" s="5"/>
      <c r="C832" s="2"/>
      <c r="D832" s="5"/>
    </row>
    <row r="833" spans="2:4" ht="12.75" customHeight="1" x14ac:dyDescent="0.35">
      <c r="B833" s="5"/>
      <c r="C833" s="2"/>
      <c r="D833" s="5"/>
    </row>
    <row r="834" spans="2:4" ht="12.75" customHeight="1" x14ac:dyDescent="0.35">
      <c r="B834" s="5"/>
      <c r="C834" s="2"/>
      <c r="D834" s="5"/>
    </row>
    <row r="835" spans="2:4" ht="12.75" customHeight="1" x14ac:dyDescent="0.35">
      <c r="B835" s="5"/>
      <c r="C835" s="2"/>
      <c r="D835" s="5"/>
    </row>
    <row r="836" spans="2:4" ht="12.75" customHeight="1" x14ac:dyDescent="0.35">
      <c r="B836" s="5"/>
      <c r="C836" s="2"/>
      <c r="D836" s="5"/>
    </row>
    <row r="837" spans="2:4" ht="12.75" customHeight="1" x14ac:dyDescent="0.35">
      <c r="B837" s="5"/>
      <c r="C837" s="2"/>
      <c r="D837" s="5"/>
    </row>
    <row r="838" spans="2:4" ht="12.75" customHeight="1" x14ac:dyDescent="0.35">
      <c r="B838" s="5"/>
      <c r="C838" s="2"/>
      <c r="D838" s="5"/>
    </row>
    <row r="839" spans="2:4" ht="12.75" customHeight="1" x14ac:dyDescent="0.35">
      <c r="B839" s="5"/>
      <c r="C839" s="2"/>
      <c r="D839" s="5"/>
    </row>
    <row r="840" spans="2:4" ht="12.75" customHeight="1" x14ac:dyDescent="0.35">
      <c r="B840" s="5"/>
      <c r="C840" s="2"/>
      <c r="D840" s="5"/>
    </row>
    <row r="841" spans="2:4" ht="12.75" customHeight="1" x14ac:dyDescent="0.35">
      <c r="B841" s="5"/>
      <c r="C841" s="2"/>
      <c r="D841" s="5"/>
    </row>
    <row r="842" spans="2:4" ht="12.75" customHeight="1" x14ac:dyDescent="0.35">
      <c r="B842" s="5"/>
      <c r="C842" s="2"/>
      <c r="D842" s="5"/>
    </row>
    <row r="843" spans="2:4" ht="12.75" customHeight="1" x14ac:dyDescent="0.35">
      <c r="B843" s="5"/>
      <c r="C843" s="2"/>
      <c r="D843" s="5"/>
    </row>
    <row r="844" spans="2:4" ht="12.75" customHeight="1" x14ac:dyDescent="0.35">
      <c r="B844" s="5"/>
      <c r="C844" s="2"/>
      <c r="D844" s="5"/>
    </row>
    <row r="845" spans="2:4" ht="12.75" customHeight="1" x14ac:dyDescent="0.35">
      <c r="B845" s="5"/>
      <c r="C845" s="2"/>
      <c r="D845" s="5"/>
    </row>
    <row r="846" spans="2:4" ht="12.75" customHeight="1" x14ac:dyDescent="0.35">
      <c r="B846" s="5"/>
      <c r="C846" s="2"/>
      <c r="D846" s="5"/>
    </row>
    <row r="847" spans="2:4" ht="12.75" customHeight="1" x14ac:dyDescent="0.35">
      <c r="B847" s="5"/>
      <c r="C847" s="2"/>
      <c r="D847" s="5"/>
    </row>
    <row r="848" spans="2:4" ht="12.75" customHeight="1" x14ac:dyDescent="0.35">
      <c r="B848" s="5"/>
      <c r="C848" s="2"/>
      <c r="D848" s="5"/>
    </row>
    <row r="849" spans="2:4" ht="12.75" customHeight="1" x14ac:dyDescent="0.35">
      <c r="B849" s="5"/>
      <c r="C849" s="2"/>
      <c r="D849" s="5"/>
    </row>
    <row r="850" spans="2:4" ht="12.75" customHeight="1" x14ac:dyDescent="0.35">
      <c r="B850" s="5"/>
      <c r="C850" s="2"/>
      <c r="D850" s="5"/>
    </row>
    <row r="851" spans="2:4" ht="12.75" customHeight="1" x14ac:dyDescent="0.35">
      <c r="B851" s="5"/>
      <c r="C851" s="2"/>
      <c r="D851" s="5"/>
    </row>
    <row r="852" spans="2:4" ht="12.75" customHeight="1" x14ac:dyDescent="0.35">
      <c r="B852" s="5"/>
      <c r="C852" s="2"/>
      <c r="D852" s="5"/>
    </row>
    <row r="853" spans="2:4" ht="12.75" customHeight="1" x14ac:dyDescent="0.35">
      <c r="B853" s="5"/>
      <c r="C853" s="2"/>
      <c r="D853" s="5"/>
    </row>
    <row r="854" spans="2:4" ht="12.75" customHeight="1" x14ac:dyDescent="0.35">
      <c r="B854" s="5"/>
      <c r="C854" s="2"/>
      <c r="D854" s="5"/>
    </row>
    <row r="855" spans="2:4" ht="12.75" customHeight="1" x14ac:dyDescent="0.35">
      <c r="B855" s="5"/>
      <c r="C855" s="2"/>
      <c r="D855" s="5"/>
    </row>
    <row r="856" spans="2:4" ht="12.75" customHeight="1" x14ac:dyDescent="0.35">
      <c r="B856" s="5"/>
      <c r="C856" s="2"/>
      <c r="D856" s="5"/>
    </row>
    <row r="857" spans="2:4" ht="12.75" customHeight="1" x14ac:dyDescent="0.35">
      <c r="B857" s="5"/>
      <c r="C857" s="2"/>
      <c r="D857" s="5"/>
    </row>
    <row r="858" spans="2:4" ht="12.75" customHeight="1" x14ac:dyDescent="0.35">
      <c r="B858" s="5"/>
      <c r="C858" s="2"/>
      <c r="D858" s="5"/>
    </row>
    <row r="859" spans="2:4" ht="12.75" customHeight="1" x14ac:dyDescent="0.35">
      <c r="B859" s="5"/>
      <c r="C859" s="2"/>
      <c r="D859" s="5"/>
    </row>
    <row r="860" spans="2:4" ht="12.75" customHeight="1" x14ac:dyDescent="0.35">
      <c r="B860" s="5"/>
      <c r="C860" s="2"/>
      <c r="D860" s="5"/>
    </row>
    <row r="861" spans="2:4" ht="12.75" customHeight="1" x14ac:dyDescent="0.35">
      <c r="B861" s="5"/>
      <c r="C861" s="2"/>
      <c r="D861" s="5"/>
    </row>
    <row r="862" spans="2:4" ht="12.75" customHeight="1" x14ac:dyDescent="0.35">
      <c r="B862" s="5"/>
      <c r="C862" s="2"/>
      <c r="D862" s="5"/>
    </row>
    <row r="863" spans="2:4" ht="12.75" customHeight="1" x14ac:dyDescent="0.35">
      <c r="B863" s="5"/>
      <c r="C863" s="2"/>
      <c r="D863" s="5"/>
    </row>
    <row r="864" spans="2:4" ht="12.75" customHeight="1" x14ac:dyDescent="0.35">
      <c r="B864" s="5"/>
      <c r="C864" s="2"/>
      <c r="D864" s="5"/>
    </row>
    <row r="865" spans="2:4" ht="12.75" customHeight="1" x14ac:dyDescent="0.35">
      <c r="B865" s="5"/>
      <c r="C865" s="2"/>
      <c r="D865" s="5"/>
    </row>
    <row r="866" spans="2:4" ht="12.75" customHeight="1" x14ac:dyDescent="0.35">
      <c r="B866" s="5"/>
      <c r="C866" s="2"/>
      <c r="D866" s="5"/>
    </row>
    <row r="867" spans="2:4" ht="12.75" customHeight="1" x14ac:dyDescent="0.35">
      <c r="B867" s="5"/>
      <c r="C867" s="2"/>
      <c r="D867" s="5"/>
    </row>
    <row r="868" spans="2:4" ht="12.75" customHeight="1" x14ac:dyDescent="0.35">
      <c r="B868" s="5"/>
      <c r="C868" s="2"/>
      <c r="D868" s="5"/>
    </row>
    <row r="869" spans="2:4" ht="12.75" customHeight="1" x14ac:dyDescent="0.35">
      <c r="B869" s="5"/>
      <c r="C869" s="2"/>
      <c r="D869" s="5"/>
    </row>
    <row r="870" spans="2:4" ht="12.75" customHeight="1" x14ac:dyDescent="0.35">
      <c r="B870" s="5"/>
      <c r="C870" s="2"/>
      <c r="D870" s="5"/>
    </row>
    <row r="871" spans="2:4" ht="12.75" customHeight="1" x14ac:dyDescent="0.35">
      <c r="B871" s="5"/>
      <c r="C871" s="2"/>
      <c r="D871" s="5"/>
    </row>
    <row r="872" spans="2:4" ht="12.75" customHeight="1" x14ac:dyDescent="0.35">
      <c r="B872" s="5"/>
      <c r="C872" s="2"/>
      <c r="D872" s="5"/>
    </row>
    <row r="873" spans="2:4" ht="12.75" customHeight="1" x14ac:dyDescent="0.35">
      <c r="B873" s="5"/>
      <c r="C873" s="2"/>
      <c r="D873" s="5"/>
    </row>
    <row r="874" spans="2:4" ht="12.75" customHeight="1" x14ac:dyDescent="0.35">
      <c r="B874" s="5"/>
      <c r="C874" s="2"/>
      <c r="D874" s="5"/>
    </row>
    <row r="875" spans="2:4" ht="12.75" customHeight="1" x14ac:dyDescent="0.35">
      <c r="B875" s="5"/>
      <c r="C875" s="2"/>
      <c r="D875" s="5"/>
    </row>
    <row r="876" spans="2:4" ht="12.75" customHeight="1" x14ac:dyDescent="0.35">
      <c r="B876" s="5"/>
      <c r="C876" s="2"/>
      <c r="D876" s="5"/>
    </row>
    <row r="877" spans="2:4" ht="12.75" customHeight="1" x14ac:dyDescent="0.35">
      <c r="B877" s="5"/>
      <c r="C877" s="2"/>
      <c r="D877" s="5"/>
    </row>
    <row r="878" spans="2:4" ht="12.75" customHeight="1" x14ac:dyDescent="0.35">
      <c r="B878" s="5"/>
      <c r="C878" s="2"/>
      <c r="D878" s="5"/>
    </row>
    <row r="879" spans="2:4" ht="12.75" customHeight="1" x14ac:dyDescent="0.35">
      <c r="B879" s="5"/>
      <c r="C879" s="2"/>
      <c r="D879" s="5"/>
    </row>
    <row r="880" spans="2:4" ht="12.75" customHeight="1" x14ac:dyDescent="0.35">
      <c r="B880" s="5"/>
      <c r="C880" s="2"/>
      <c r="D880" s="5"/>
    </row>
    <row r="881" spans="2:4" ht="12.75" customHeight="1" x14ac:dyDescent="0.35">
      <c r="B881" s="5"/>
      <c r="C881" s="2"/>
      <c r="D881" s="5"/>
    </row>
    <row r="882" spans="2:4" ht="12.75" customHeight="1" x14ac:dyDescent="0.35">
      <c r="B882" s="5"/>
      <c r="C882" s="2"/>
      <c r="D882" s="5"/>
    </row>
    <row r="883" spans="2:4" ht="12.75" customHeight="1" x14ac:dyDescent="0.35">
      <c r="B883" s="5"/>
      <c r="C883" s="2"/>
      <c r="D883" s="5"/>
    </row>
    <row r="884" spans="2:4" ht="12.75" customHeight="1" x14ac:dyDescent="0.35">
      <c r="B884" s="5"/>
      <c r="C884" s="2"/>
      <c r="D884" s="5"/>
    </row>
    <row r="885" spans="2:4" ht="12.75" customHeight="1" x14ac:dyDescent="0.35">
      <c r="B885" s="5"/>
      <c r="C885" s="2"/>
      <c r="D885" s="5"/>
    </row>
    <row r="886" spans="2:4" ht="12.75" customHeight="1" x14ac:dyDescent="0.35">
      <c r="B886" s="5"/>
      <c r="C886" s="2"/>
      <c r="D886" s="5"/>
    </row>
    <row r="887" spans="2:4" ht="12.75" customHeight="1" x14ac:dyDescent="0.35">
      <c r="B887" s="5"/>
      <c r="C887" s="2"/>
      <c r="D887" s="5"/>
    </row>
    <row r="888" spans="2:4" ht="12.75" customHeight="1" x14ac:dyDescent="0.35">
      <c r="B888" s="5"/>
      <c r="C888" s="2"/>
      <c r="D888" s="5"/>
    </row>
    <row r="889" spans="2:4" ht="12.75" customHeight="1" x14ac:dyDescent="0.35">
      <c r="B889" s="5"/>
      <c r="C889" s="2"/>
      <c r="D889" s="5"/>
    </row>
    <row r="890" spans="2:4" ht="12.75" customHeight="1" x14ac:dyDescent="0.35">
      <c r="B890" s="5"/>
      <c r="C890" s="2"/>
      <c r="D890" s="5"/>
    </row>
    <row r="891" spans="2:4" ht="12.75" customHeight="1" x14ac:dyDescent="0.35">
      <c r="B891" s="5"/>
      <c r="C891" s="2"/>
      <c r="D891" s="5"/>
    </row>
    <row r="892" spans="2:4" ht="12.75" customHeight="1" x14ac:dyDescent="0.35">
      <c r="B892" s="5"/>
      <c r="C892" s="2"/>
      <c r="D892" s="5"/>
    </row>
    <row r="893" spans="2:4" ht="12.75" customHeight="1" x14ac:dyDescent="0.35">
      <c r="B893" s="5"/>
      <c r="C893" s="2"/>
      <c r="D893" s="5"/>
    </row>
    <row r="894" spans="2:4" ht="12.75" customHeight="1" x14ac:dyDescent="0.35">
      <c r="B894" s="5"/>
      <c r="C894" s="2"/>
      <c r="D894" s="5"/>
    </row>
    <row r="895" spans="2:4" ht="12.75" customHeight="1" x14ac:dyDescent="0.35">
      <c r="B895" s="5"/>
      <c r="C895" s="2"/>
      <c r="D895" s="5"/>
    </row>
    <row r="896" spans="2:4" ht="12.75" customHeight="1" x14ac:dyDescent="0.35">
      <c r="B896" s="5"/>
      <c r="C896" s="2"/>
      <c r="D896" s="5"/>
    </row>
    <row r="897" spans="2:4" ht="12.75" customHeight="1" x14ac:dyDescent="0.35">
      <c r="B897" s="5"/>
      <c r="C897" s="2"/>
      <c r="D897" s="5"/>
    </row>
    <row r="898" spans="2:4" ht="12.75" customHeight="1" x14ac:dyDescent="0.35">
      <c r="B898" s="5"/>
      <c r="C898" s="2"/>
      <c r="D898" s="5"/>
    </row>
    <row r="899" spans="2:4" ht="12.75" customHeight="1" x14ac:dyDescent="0.35">
      <c r="B899" s="5"/>
      <c r="C899" s="2"/>
      <c r="D899" s="5"/>
    </row>
    <row r="900" spans="2:4" ht="12.75" customHeight="1" x14ac:dyDescent="0.35">
      <c r="B900" s="5"/>
      <c r="C900" s="2"/>
      <c r="D900" s="5"/>
    </row>
    <row r="901" spans="2:4" ht="12.75" customHeight="1" x14ac:dyDescent="0.35">
      <c r="B901" s="5"/>
      <c r="C901" s="2"/>
      <c r="D901" s="5"/>
    </row>
    <row r="902" spans="2:4" ht="12.75" customHeight="1" x14ac:dyDescent="0.35">
      <c r="B902" s="5"/>
      <c r="C902" s="2"/>
      <c r="D902" s="5"/>
    </row>
    <row r="903" spans="2:4" ht="12.75" customHeight="1" x14ac:dyDescent="0.35">
      <c r="B903" s="5"/>
      <c r="C903" s="2"/>
      <c r="D903" s="5"/>
    </row>
    <row r="904" spans="2:4" ht="12.75" customHeight="1" x14ac:dyDescent="0.35">
      <c r="B904" s="5"/>
      <c r="C904" s="2"/>
      <c r="D904" s="5"/>
    </row>
    <row r="905" spans="2:4" ht="12.75" customHeight="1" x14ac:dyDescent="0.35">
      <c r="B905" s="5"/>
      <c r="C905" s="2"/>
      <c r="D905" s="5"/>
    </row>
    <row r="906" spans="2:4" ht="12.75" customHeight="1" x14ac:dyDescent="0.35">
      <c r="B906" s="5"/>
      <c r="C906" s="2"/>
      <c r="D906" s="5"/>
    </row>
    <row r="907" spans="2:4" ht="12.75" customHeight="1" x14ac:dyDescent="0.35">
      <c r="B907" s="5"/>
      <c r="C907" s="2"/>
      <c r="D907" s="5"/>
    </row>
    <row r="908" spans="2:4" ht="12.75" customHeight="1" x14ac:dyDescent="0.35">
      <c r="B908" s="5"/>
      <c r="C908" s="2"/>
      <c r="D908" s="5"/>
    </row>
    <row r="909" spans="2:4" ht="12.75" customHeight="1" x14ac:dyDescent="0.35">
      <c r="B909" s="5"/>
      <c r="C909" s="2"/>
      <c r="D909" s="5"/>
    </row>
    <row r="910" spans="2:4" ht="12.75" customHeight="1" x14ac:dyDescent="0.35">
      <c r="B910" s="5"/>
      <c r="C910" s="2"/>
      <c r="D910" s="5"/>
    </row>
    <row r="911" spans="2:4" ht="12.75" customHeight="1" x14ac:dyDescent="0.35">
      <c r="B911" s="5"/>
      <c r="C911" s="2"/>
      <c r="D911" s="5"/>
    </row>
    <row r="912" spans="2:4" ht="12.75" customHeight="1" x14ac:dyDescent="0.35">
      <c r="B912" s="5"/>
      <c r="C912" s="2"/>
      <c r="D912" s="5"/>
    </row>
    <row r="913" spans="2:4" ht="12.75" customHeight="1" x14ac:dyDescent="0.35">
      <c r="B913" s="5"/>
      <c r="C913" s="2"/>
      <c r="D913" s="5"/>
    </row>
    <row r="914" spans="2:4" ht="12.75" customHeight="1" x14ac:dyDescent="0.35">
      <c r="B914" s="5"/>
      <c r="C914" s="2"/>
      <c r="D914" s="5"/>
    </row>
    <row r="915" spans="2:4" ht="12.75" customHeight="1" x14ac:dyDescent="0.35">
      <c r="B915" s="5"/>
      <c r="C915" s="2"/>
      <c r="D915" s="5"/>
    </row>
    <row r="916" spans="2:4" ht="12.75" customHeight="1" x14ac:dyDescent="0.35">
      <c r="B916" s="5"/>
      <c r="C916" s="2"/>
      <c r="D916" s="5"/>
    </row>
    <row r="917" spans="2:4" ht="12.75" customHeight="1" x14ac:dyDescent="0.35">
      <c r="B917" s="5"/>
      <c r="C917" s="2"/>
      <c r="D917" s="5"/>
    </row>
    <row r="918" spans="2:4" ht="12.75" customHeight="1" x14ac:dyDescent="0.35">
      <c r="B918" s="5"/>
      <c r="C918" s="2"/>
      <c r="D918" s="5"/>
    </row>
    <row r="919" spans="2:4" ht="12.75" customHeight="1" x14ac:dyDescent="0.35">
      <c r="B919" s="5"/>
      <c r="C919" s="2"/>
      <c r="D919" s="5"/>
    </row>
    <row r="920" spans="2:4" ht="12.75" customHeight="1" x14ac:dyDescent="0.35">
      <c r="B920" s="5"/>
      <c r="C920" s="2"/>
      <c r="D920" s="5"/>
    </row>
    <row r="921" spans="2:4" ht="12.75" customHeight="1" x14ac:dyDescent="0.35">
      <c r="B921" s="5"/>
      <c r="C921" s="2"/>
      <c r="D921" s="5"/>
    </row>
    <row r="922" spans="2:4" ht="12.75" customHeight="1" x14ac:dyDescent="0.35">
      <c r="B922" s="5"/>
      <c r="C922" s="2"/>
      <c r="D922" s="5"/>
    </row>
    <row r="923" spans="2:4" ht="12.75" customHeight="1" x14ac:dyDescent="0.35">
      <c r="B923" s="5"/>
      <c r="C923" s="2"/>
      <c r="D923" s="5"/>
    </row>
    <row r="924" spans="2:4" ht="12.75" customHeight="1" x14ac:dyDescent="0.35">
      <c r="B924" s="5"/>
      <c r="C924" s="2"/>
      <c r="D924" s="5"/>
    </row>
    <row r="925" spans="2:4" ht="12.75" customHeight="1" x14ac:dyDescent="0.35">
      <c r="B925" s="5"/>
      <c r="C925" s="2"/>
      <c r="D925" s="5"/>
    </row>
    <row r="926" spans="2:4" ht="12.75" customHeight="1" x14ac:dyDescent="0.35">
      <c r="B926" s="5"/>
      <c r="C926" s="2"/>
      <c r="D926" s="5"/>
    </row>
    <row r="927" spans="2:4" ht="12.75" customHeight="1" x14ac:dyDescent="0.35">
      <c r="B927" s="5"/>
      <c r="C927" s="2"/>
      <c r="D927" s="5"/>
    </row>
    <row r="928" spans="2:4" ht="12.75" customHeight="1" x14ac:dyDescent="0.35">
      <c r="B928" s="5"/>
      <c r="C928" s="2"/>
      <c r="D928" s="5"/>
    </row>
    <row r="929" spans="2:4" ht="12.75" customHeight="1" x14ac:dyDescent="0.35">
      <c r="B929" s="5"/>
      <c r="C929" s="2"/>
      <c r="D929" s="5"/>
    </row>
    <row r="930" spans="2:4" ht="12.75" customHeight="1" x14ac:dyDescent="0.35">
      <c r="B930" s="5"/>
      <c r="C930" s="2"/>
      <c r="D930" s="5"/>
    </row>
    <row r="931" spans="2:4" ht="12.75" customHeight="1" x14ac:dyDescent="0.35">
      <c r="B931" s="5"/>
      <c r="C931" s="2"/>
      <c r="D931" s="5"/>
    </row>
    <row r="932" spans="2:4" ht="12.75" customHeight="1" x14ac:dyDescent="0.35">
      <c r="B932" s="5"/>
      <c r="C932" s="2"/>
      <c r="D932" s="5"/>
    </row>
    <row r="933" spans="2:4" ht="12.75" customHeight="1" x14ac:dyDescent="0.35">
      <c r="B933" s="5"/>
      <c r="C933" s="2"/>
      <c r="D933" s="5"/>
    </row>
    <row r="934" spans="2:4" ht="12.75" customHeight="1" x14ac:dyDescent="0.35">
      <c r="B934" s="5"/>
      <c r="C934" s="2"/>
      <c r="D934" s="5"/>
    </row>
    <row r="935" spans="2:4" ht="12.75" customHeight="1" x14ac:dyDescent="0.35">
      <c r="B935" s="5"/>
      <c r="C935" s="2"/>
      <c r="D935" s="5"/>
    </row>
    <row r="936" spans="2:4" ht="12.75" customHeight="1" x14ac:dyDescent="0.35">
      <c r="B936" s="5"/>
      <c r="C936" s="2"/>
      <c r="D936" s="5"/>
    </row>
    <row r="937" spans="2:4" ht="12.75" customHeight="1" x14ac:dyDescent="0.35">
      <c r="B937" s="5"/>
      <c r="C937" s="2"/>
      <c r="D937" s="5"/>
    </row>
    <row r="938" spans="2:4" ht="12.75" customHeight="1" x14ac:dyDescent="0.35">
      <c r="B938" s="5"/>
      <c r="C938" s="2"/>
      <c r="D938" s="5"/>
    </row>
    <row r="939" spans="2:4" ht="12.75" customHeight="1" x14ac:dyDescent="0.35">
      <c r="B939" s="5"/>
      <c r="C939" s="2"/>
      <c r="D939" s="5"/>
    </row>
    <row r="940" spans="2:4" ht="12.75" customHeight="1" x14ac:dyDescent="0.35">
      <c r="B940" s="5"/>
      <c r="C940" s="2"/>
      <c r="D940" s="5"/>
    </row>
    <row r="941" spans="2:4" ht="12.75" customHeight="1" x14ac:dyDescent="0.35">
      <c r="B941" s="5"/>
      <c r="C941" s="2"/>
      <c r="D941" s="5"/>
    </row>
    <row r="942" spans="2:4" ht="12.75" customHeight="1" x14ac:dyDescent="0.35">
      <c r="B942" s="5"/>
      <c r="C942" s="2"/>
      <c r="D942" s="5"/>
    </row>
    <row r="943" spans="2:4" ht="12.75" customHeight="1" x14ac:dyDescent="0.35">
      <c r="B943" s="5"/>
      <c r="C943" s="2"/>
      <c r="D943" s="5"/>
    </row>
    <row r="944" spans="2:4" ht="12.75" customHeight="1" x14ac:dyDescent="0.35">
      <c r="B944" s="5"/>
      <c r="C944" s="2"/>
      <c r="D944" s="5"/>
    </row>
    <row r="945" spans="2:4" ht="12.75" customHeight="1" x14ac:dyDescent="0.35">
      <c r="B945" s="5"/>
      <c r="C945" s="2"/>
      <c r="D945" s="5"/>
    </row>
    <row r="946" spans="2:4" ht="12.75" customHeight="1" x14ac:dyDescent="0.35">
      <c r="B946" s="5"/>
      <c r="C946" s="2"/>
      <c r="D946" s="5"/>
    </row>
    <row r="947" spans="2:4" ht="12.75" customHeight="1" x14ac:dyDescent="0.35">
      <c r="B947" s="5"/>
      <c r="C947" s="2"/>
      <c r="D947" s="5"/>
    </row>
    <row r="948" spans="2:4" ht="12.75" customHeight="1" x14ac:dyDescent="0.35">
      <c r="B948" s="5"/>
      <c r="C948" s="2"/>
      <c r="D948" s="5"/>
    </row>
    <row r="949" spans="2:4" ht="12.75" customHeight="1" x14ac:dyDescent="0.35">
      <c r="B949" s="5"/>
      <c r="C949" s="2"/>
      <c r="D949" s="5"/>
    </row>
    <row r="950" spans="2:4" ht="12.75" customHeight="1" x14ac:dyDescent="0.35">
      <c r="B950" s="5"/>
      <c r="C950" s="2"/>
      <c r="D950" s="5"/>
    </row>
    <row r="951" spans="2:4" ht="12.75" customHeight="1" x14ac:dyDescent="0.35">
      <c r="B951" s="5"/>
      <c r="C951" s="2"/>
      <c r="D951" s="5"/>
    </row>
    <row r="952" spans="2:4" ht="12.75" customHeight="1" x14ac:dyDescent="0.35">
      <c r="B952" s="5"/>
      <c r="C952" s="2"/>
      <c r="D952" s="5"/>
    </row>
    <row r="953" spans="2:4" ht="12.75" customHeight="1" x14ac:dyDescent="0.35">
      <c r="B953" s="5"/>
      <c r="C953" s="2"/>
      <c r="D953" s="5"/>
    </row>
    <row r="954" spans="2:4" ht="12.75" customHeight="1" x14ac:dyDescent="0.35">
      <c r="B954" s="5"/>
      <c r="C954" s="2"/>
      <c r="D954" s="5"/>
    </row>
    <row r="955" spans="2:4" ht="12.75" customHeight="1" x14ac:dyDescent="0.35">
      <c r="B955" s="5"/>
      <c r="C955" s="2"/>
      <c r="D955" s="5"/>
    </row>
    <row r="956" spans="2:4" ht="12.75" customHeight="1" x14ac:dyDescent="0.35">
      <c r="B956" s="5"/>
      <c r="C956" s="2"/>
      <c r="D956" s="5"/>
    </row>
    <row r="957" spans="2:4" ht="12.75" customHeight="1" x14ac:dyDescent="0.35">
      <c r="B957" s="5"/>
      <c r="C957" s="2"/>
      <c r="D957" s="5"/>
    </row>
    <row r="958" spans="2:4" ht="12.75" customHeight="1" x14ac:dyDescent="0.35">
      <c r="B958" s="5"/>
      <c r="C958" s="2"/>
      <c r="D958" s="5"/>
    </row>
    <row r="959" spans="2:4" ht="12.75" customHeight="1" x14ac:dyDescent="0.35">
      <c r="B959" s="5"/>
      <c r="C959" s="2"/>
      <c r="D959" s="5"/>
    </row>
    <row r="960" spans="2:4" ht="12.75" customHeight="1" x14ac:dyDescent="0.35">
      <c r="B960" s="5"/>
      <c r="C960" s="2"/>
      <c r="D960" s="5"/>
    </row>
    <row r="961" spans="2:4" ht="12.75" customHeight="1" x14ac:dyDescent="0.35">
      <c r="B961" s="5"/>
      <c r="C961" s="2"/>
      <c r="D961" s="5"/>
    </row>
    <row r="962" spans="2:4" ht="12.75" customHeight="1" x14ac:dyDescent="0.35">
      <c r="B962" s="5"/>
      <c r="C962" s="2"/>
      <c r="D962" s="5"/>
    </row>
    <row r="963" spans="2:4" ht="12.75" customHeight="1" x14ac:dyDescent="0.35">
      <c r="B963" s="5"/>
      <c r="C963" s="2"/>
      <c r="D963" s="5"/>
    </row>
    <row r="964" spans="2:4" ht="12.75" customHeight="1" x14ac:dyDescent="0.35">
      <c r="B964" s="5"/>
      <c r="C964" s="2"/>
      <c r="D964" s="5"/>
    </row>
    <row r="965" spans="2:4" ht="12.75" customHeight="1" x14ac:dyDescent="0.35">
      <c r="B965" s="5"/>
      <c r="C965" s="2"/>
      <c r="D965" s="5"/>
    </row>
    <row r="966" spans="2:4" ht="12.75" customHeight="1" x14ac:dyDescent="0.35">
      <c r="B966" s="5"/>
      <c r="C966" s="2"/>
      <c r="D966" s="5"/>
    </row>
    <row r="967" spans="2:4" ht="12.75" customHeight="1" x14ac:dyDescent="0.35">
      <c r="B967" s="5"/>
      <c r="C967" s="2"/>
      <c r="D967" s="5"/>
    </row>
    <row r="968" spans="2:4" ht="12.75" customHeight="1" x14ac:dyDescent="0.35">
      <c r="B968" s="5"/>
      <c r="C968" s="2"/>
      <c r="D968" s="5"/>
    </row>
    <row r="969" spans="2:4" ht="12.75" customHeight="1" x14ac:dyDescent="0.35">
      <c r="B969" s="5"/>
      <c r="C969" s="2"/>
      <c r="D969" s="5"/>
    </row>
    <row r="970" spans="2:4" ht="12.75" customHeight="1" x14ac:dyDescent="0.35">
      <c r="B970" s="5"/>
      <c r="C970" s="2"/>
      <c r="D970" s="5"/>
    </row>
    <row r="971" spans="2:4" ht="12.75" customHeight="1" x14ac:dyDescent="0.35">
      <c r="B971" s="5"/>
      <c r="C971" s="2"/>
      <c r="D971" s="5"/>
    </row>
    <row r="972" spans="2:4" ht="12.75" customHeight="1" x14ac:dyDescent="0.35">
      <c r="B972" s="5"/>
      <c r="C972" s="2"/>
      <c r="D972" s="5"/>
    </row>
    <row r="973" spans="2:4" ht="12.75" customHeight="1" x14ac:dyDescent="0.35">
      <c r="B973" s="5"/>
      <c r="C973" s="2"/>
      <c r="D973" s="5"/>
    </row>
    <row r="974" spans="2:4" ht="12.75" customHeight="1" x14ac:dyDescent="0.35">
      <c r="B974" s="5"/>
      <c r="C974" s="2"/>
      <c r="D974" s="5"/>
    </row>
    <row r="975" spans="2:4" ht="12.75" customHeight="1" x14ac:dyDescent="0.35">
      <c r="B975" s="5"/>
      <c r="C975" s="2"/>
      <c r="D975" s="5"/>
    </row>
    <row r="976" spans="2:4" ht="12.75" customHeight="1" x14ac:dyDescent="0.35">
      <c r="B976" s="5"/>
      <c r="C976" s="2"/>
      <c r="D976" s="5"/>
    </row>
    <row r="977" spans="2:4" ht="12.75" customHeight="1" x14ac:dyDescent="0.35">
      <c r="B977" s="5"/>
      <c r="C977" s="2"/>
      <c r="D977" s="5"/>
    </row>
    <row r="978" spans="2:4" ht="12.75" customHeight="1" x14ac:dyDescent="0.35">
      <c r="B978" s="5"/>
      <c r="C978" s="2"/>
      <c r="D978" s="5"/>
    </row>
    <row r="979" spans="2:4" ht="12.75" customHeight="1" x14ac:dyDescent="0.35">
      <c r="B979" s="5"/>
      <c r="C979" s="2"/>
      <c r="D979" s="5"/>
    </row>
    <row r="980" spans="2:4" ht="12.75" customHeight="1" x14ac:dyDescent="0.35">
      <c r="B980" s="5"/>
      <c r="C980" s="2"/>
      <c r="D980" s="5"/>
    </row>
    <row r="981" spans="2:4" ht="12.75" customHeight="1" x14ac:dyDescent="0.35">
      <c r="B981" s="5"/>
      <c r="C981" s="2"/>
      <c r="D981" s="5"/>
    </row>
    <row r="982" spans="2:4" ht="12.75" customHeight="1" x14ac:dyDescent="0.35">
      <c r="B982" s="5"/>
      <c r="C982" s="2"/>
      <c r="D982" s="5"/>
    </row>
    <row r="983" spans="2:4" ht="12.75" customHeight="1" x14ac:dyDescent="0.35">
      <c r="B983" s="5"/>
      <c r="C983" s="2"/>
      <c r="D983" s="5"/>
    </row>
    <row r="984" spans="2:4" ht="12.75" customHeight="1" x14ac:dyDescent="0.35">
      <c r="B984" s="5"/>
      <c r="C984" s="2"/>
      <c r="D984" s="5"/>
    </row>
    <row r="985" spans="2:4" ht="12.75" customHeight="1" x14ac:dyDescent="0.35">
      <c r="B985" s="5"/>
      <c r="C985" s="2"/>
      <c r="D985" s="5"/>
    </row>
    <row r="986" spans="2:4" ht="12.75" customHeight="1" x14ac:dyDescent="0.35">
      <c r="B986" s="5"/>
      <c r="C986" s="2"/>
      <c r="D986" s="5"/>
    </row>
    <row r="987" spans="2:4" ht="12.75" customHeight="1" x14ac:dyDescent="0.35">
      <c r="B987" s="5"/>
      <c r="C987" s="2"/>
      <c r="D987" s="5"/>
    </row>
    <row r="988" spans="2:4" ht="12.75" customHeight="1" x14ac:dyDescent="0.35">
      <c r="B988" s="5"/>
      <c r="C988" s="2"/>
      <c r="D988" s="5"/>
    </row>
    <row r="989" spans="2:4" ht="12.75" customHeight="1" x14ac:dyDescent="0.35">
      <c r="B989" s="5"/>
      <c r="C989" s="2"/>
      <c r="D989" s="5"/>
    </row>
    <row r="990" spans="2:4" ht="12.75" customHeight="1" x14ac:dyDescent="0.35">
      <c r="B990" s="5"/>
      <c r="C990" s="2"/>
      <c r="D990" s="5"/>
    </row>
    <row r="991" spans="2:4" ht="12.75" customHeight="1" x14ac:dyDescent="0.35">
      <c r="B991" s="5"/>
      <c r="C991" s="2"/>
      <c r="D991" s="5"/>
    </row>
    <row r="992" spans="2:4" ht="12.75" customHeight="1" x14ac:dyDescent="0.35">
      <c r="B992" s="5"/>
      <c r="C992" s="2"/>
      <c r="D992" s="5"/>
    </row>
    <row r="993" spans="2:4" ht="12.75" customHeight="1" x14ac:dyDescent="0.35">
      <c r="B993" s="5"/>
      <c r="C993" s="2"/>
      <c r="D993" s="5"/>
    </row>
    <row r="994" spans="2:4" ht="12.75" customHeight="1" x14ac:dyDescent="0.35">
      <c r="B994" s="5"/>
      <c r="C994" s="2"/>
      <c r="D994" s="5"/>
    </row>
    <row r="995" spans="2:4" ht="12.75" customHeight="1" x14ac:dyDescent="0.35">
      <c r="B995" s="5"/>
      <c r="C995" s="2"/>
      <c r="D995" s="5"/>
    </row>
    <row r="996" spans="2:4" ht="12.75" customHeight="1" x14ac:dyDescent="0.35">
      <c r="B996" s="5"/>
      <c r="C996" s="2"/>
      <c r="D996" s="5"/>
    </row>
    <row r="997" spans="2:4" ht="12.75" customHeight="1" x14ac:dyDescent="0.35">
      <c r="B997" s="5"/>
      <c r="C997" s="2"/>
      <c r="D997" s="5"/>
    </row>
    <row r="998" spans="2:4" ht="12.75" customHeight="1" x14ac:dyDescent="0.35">
      <c r="B998" s="5"/>
      <c r="C998" s="2"/>
      <c r="D998" s="5"/>
    </row>
    <row r="999" spans="2:4" ht="12.75" customHeight="1" x14ac:dyDescent="0.35">
      <c r="B999" s="5"/>
      <c r="C999" s="2"/>
      <c r="D999" s="5"/>
    </row>
    <row r="1000" spans="2:4" ht="12.75" customHeight="1" x14ac:dyDescent="0.35">
      <c r="B1000" s="5"/>
      <c r="C1000" s="2"/>
      <c r="D1000" s="5"/>
    </row>
  </sheetData>
  <mergeCells count="1">
    <mergeCell ref="F15:H16"/>
  </mergeCells>
  <pageMargins left="0.15748031496062992" right="0.15748031496062992" top="0.98425196850393704" bottom="0.98425196850393704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showGridLines="0" workbookViewId="0"/>
  </sheetViews>
  <sheetFormatPr defaultColWidth="12.59765625" defaultRowHeight="15" customHeight="1" x14ac:dyDescent="0.35"/>
  <cols>
    <col min="1" max="11" width="4.265625" customWidth="1"/>
    <col min="12" max="12" width="1.73046875" customWidth="1"/>
    <col min="13" max="26" width="4.265625" customWidth="1"/>
  </cols>
  <sheetData>
    <row r="1" spans="1:23" ht="13.5" customHeight="1" x14ac:dyDescent="0.35">
      <c r="A1" s="6" t="str">
        <f>sections!B3</f>
        <v>TARC Bayden Jackson &amp; Simon Singleton</v>
      </c>
      <c r="M1" s="6" t="str">
        <f>sections!B4</f>
        <v>TGA Paul Goldthorpe &amp; Jimmy Stewart</v>
      </c>
    </row>
    <row r="2" spans="1:23" ht="13.5" customHeight="1" x14ac:dyDescent="0.35">
      <c r="A2" s="6" t="s">
        <v>170</v>
      </c>
      <c r="F2" s="6" t="s">
        <v>171</v>
      </c>
      <c r="I2" s="6" t="s">
        <v>172</v>
      </c>
      <c r="M2" s="6" t="s">
        <v>170</v>
      </c>
      <c r="R2" s="6" t="s">
        <v>171</v>
      </c>
      <c r="U2" s="6" t="s">
        <v>173</v>
      </c>
    </row>
    <row r="3" spans="1:23" ht="13.5" customHeight="1" x14ac:dyDescent="0.35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  <c r="F3" s="25" t="s">
        <v>179</v>
      </c>
      <c r="G3" s="25" t="s">
        <v>180</v>
      </c>
      <c r="H3" s="25" t="s">
        <v>181</v>
      </c>
      <c r="I3" s="26">
        <v>0.25</v>
      </c>
      <c r="J3" s="25" t="s">
        <v>182</v>
      </c>
      <c r="K3" s="25" t="s">
        <v>183</v>
      </c>
      <c r="M3" s="6" t="s">
        <v>175</v>
      </c>
      <c r="N3" s="6" t="s">
        <v>177</v>
      </c>
      <c r="O3" s="6" t="s">
        <v>174</v>
      </c>
      <c r="P3" s="6" t="s">
        <v>176</v>
      </c>
      <c r="Q3" s="6" t="s">
        <v>184</v>
      </c>
      <c r="R3" s="25" t="s">
        <v>179</v>
      </c>
      <c r="S3" s="25" t="s">
        <v>180</v>
      </c>
      <c r="T3" s="25" t="s">
        <v>181</v>
      </c>
      <c r="U3" s="26">
        <v>0.25</v>
      </c>
      <c r="V3" s="25" t="s">
        <v>182</v>
      </c>
      <c r="W3" s="25" t="s">
        <v>183</v>
      </c>
    </row>
    <row r="4" spans="1:23" ht="13.5" customHeight="1" x14ac:dyDescent="0.35">
      <c r="A4" s="25"/>
      <c r="B4" s="25"/>
      <c r="C4" s="25"/>
      <c r="D4" s="25"/>
      <c r="E4" s="27"/>
      <c r="F4" s="25"/>
      <c r="G4" s="25"/>
      <c r="H4" s="25"/>
      <c r="I4" s="25"/>
      <c r="J4" s="25"/>
      <c r="K4" s="25"/>
      <c r="M4" s="25"/>
      <c r="N4" s="25"/>
      <c r="O4" s="25"/>
      <c r="P4" s="25"/>
      <c r="Q4" s="27"/>
      <c r="R4" s="25"/>
      <c r="S4" s="25"/>
      <c r="T4" s="25"/>
      <c r="U4" s="25"/>
      <c r="V4" s="25"/>
      <c r="W4" s="25"/>
    </row>
    <row r="5" spans="1:23" ht="13.5" customHeight="1" x14ac:dyDescent="0.35">
      <c r="A5" s="25"/>
      <c r="B5" s="25"/>
      <c r="C5" s="25"/>
      <c r="D5" s="25"/>
      <c r="E5" s="27"/>
      <c r="F5" s="25"/>
      <c r="G5" s="25"/>
      <c r="H5" s="25"/>
      <c r="I5" s="25"/>
      <c r="J5" s="25"/>
      <c r="K5" s="25"/>
      <c r="M5" s="25"/>
      <c r="N5" s="25"/>
      <c r="O5" s="25"/>
      <c r="P5" s="25"/>
      <c r="Q5" s="27"/>
      <c r="R5" s="25"/>
      <c r="S5" s="25"/>
      <c r="T5" s="25"/>
      <c r="U5" s="25"/>
      <c r="V5" s="25"/>
      <c r="W5" s="25"/>
    </row>
    <row r="6" spans="1:23" ht="13.5" customHeight="1" x14ac:dyDescent="0.35">
      <c r="A6" s="25"/>
      <c r="B6" s="25"/>
      <c r="C6" s="25"/>
      <c r="D6" s="25"/>
      <c r="E6" s="27"/>
      <c r="F6" s="25"/>
      <c r="G6" s="25"/>
      <c r="H6" s="25"/>
      <c r="I6" s="25"/>
      <c r="J6" s="25"/>
      <c r="K6" s="25"/>
      <c r="M6" s="25"/>
      <c r="N6" s="25"/>
      <c r="O6" s="25"/>
      <c r="P6" s="25"/>
      <c r="Q6" s="27"/>
      <c r="R6" s="25"/>
      <c r="S6" s="25"/>
      <c r="T6" s="25"/>
      <c r="U6" s="25"/>
      <c r="V6" s="25"/>
      <c r="W6" s="25"/>
    </row>
    <row r="7" spans="1:23" ht="13.5" customHeight="1" x14ac:dyDescent="0.35">
      <c r="A7" s="25"/>
      <c r="B7" s="25"/>
      <c r="C7" s="25"/>
      <c r="D7" s="25"/>
      <c r="E7" s="27"/>
      <c r="F7" s="25"/>
      <c r="G7" s="25"/>
      <c r="H7" s="25"/>
      <c r="I7" s="25"/>
      <c r="J7" s="25"/>
      <c r="K7" s="25"/>
      <c r="M7" s="25"/>
      <c r="N7" s="25"/>
      <c r="O7" s="25"/>
      <c r="P7" s="25"/>
      <c r="Q7" s="27"/>
      <c r="R7" s="25"/>
      <c r="S7" s="25"/>
      <c r="T7" s="25"/>
      <c r="U7" s="25"/>
      <c r="V7" s="25"/>
      <c r="W7" s="25"/>
    </row>
    <row r="8" spans="1:23" ht="13.5" customHeight="1" x14ac:dyDescent="0.35">
      <c r="A8" s="25"/>
      <c r="B8" s="25"/>
      <c r="C8" s="25"/>
      <c r="D8" s="25"/>
      <c r="E8" s="27"/>
      <c r="F8" s="25"/>
      <c r="G8" s="25"/>
      <c r="H8" s="25"/>
      <c r="I8" s="25"/>
      <c r="J8" s="25"/>
      <c r="K8" s="25"/>
      <c r="M8" s="25"/>
      <c r="N8" s="25"/>
      <c r="O8" s="25"/>
      <c r="P8" s="25"/>
      <c r="Q8" s="27"/>
      <c r="R8" s="25"/>
      <c r="S8" s="25"/>
      <c r="T8" s="25"/>
      <c r="U8" s="25"/>
      <c r="V8" s="25"/>
      <c r="W8" s="25"/>
    </row>
    <row r="9" spans="1:23" ht="13.5" customHeight="1" x14ac:dyDescent="0.35">
      <c r="F9" s="25"/>
      <c r="G9" s="25"/>
      <c r="H9" s="25"/>
      <c r="I9" s="25"/>
      <c r="J9" s="25"/>
      <c r="K9" s="25"/>
      <c r="R9" s="25"/>
      <c r="S9" s="25"/>
      <c r="T9" s="25"/>
      <c r="U9" s="25"/>
      <c r="V9" s="25"/>
      <c r="W9" s="25"/>
    </row>
    <row r="10" spans="1:23" ht="13.5" customHeight="1" x14ac:dyDescent="0.35">
      <c r="F10" s="25"/>
      <c r="G10" s="25"/>
      <c r="H10" s="25"/>
      <c r="I10" s="25"/>
      <c r="J10" s="25"/>
      <c r="K10" s="25"/>
      <c r="R10" s="25"/>
      <c r="S10" s="25"/>
      <c r="T10" s="25"/>
      <c r="U10" s="25"/>
      <c r="V10" s="25"/>
      <c r="W10" s="25"/>
    </row>
    <row r="11" spans="1:23" ht="13.5" customHeight="1" x14ac:dyDescent="0.35">
      <c r="F11" s="25"/>
      <c r="G11" s="25"/>
      <c r="H11" s="25"/>
      <c r="I11" s="25"/>
      <c r="J11" s="25"/>
      <c r="K11" s="25"/>
      <c r="R11" s="25"/>
      <c r="S11" s="25"/>
      <c r="T11" s="25"/>
      <c r="U11" s="25"/>
      <c r="V11" s="25"/>
      <c r="W11" s="25"/>
    </row>
    <row r="12" spans="1:23" ht="13.5" customHeight="1" x14ac:dyDescent="0.35">
      <c r="F12" s="25"/>
      <c r="G12" s="25"/>
      <c r="H12" s="25"/>
      <c r="I12" s="25"/>
      <c r="J12" s="25"/>
      <c r="K12" s="25"/>
      <c r="R12" s="25"/>
      <c r="S12" s="25"/>
      <c r="T12" s="25"/>
      <c r="U12" s="25"/>
      <c r="V12" s="25"/>
      <c r="W12" s="25"/>
    </row>
    <row r="13" spans="1:23" ht="13.5" customHeight="1" x14ac:dyDescent="0.35"/>
    <row r="14" spans="1:23" ht="13.5" customHeight="1" x14ac:dyDescent="0.35">
      <c r="A14" s="6" t="str">
        <f>sections!B5</f>
        <v>SWA Deon Rawlings &amp; Eli French</v>
      </c>
      <c r="M14" s="6" t="str">
        <f>sections!B6</f>
        <v>PAT Tyson Argus and Steve Argus</v>
      </c>
    </row>
    <row r="15" spans="1:23" ht="13.5" customHeight="1" x14ac:dyDescent="0.35">
      <c r="A15" s="6" t="s">
        <v>170</v>
      </c>
      <c r="F15" s="6" t="s">
        <v>171</v>
      </c>
      <c r="I15" s="6" t="s">
        <v>185</v>
      </c>
      <c r="M15" s="6" t="s">
        <v>170</v>
      </c>
      <c r="R15" s="6" t="s">
        <v>171</v>
      </c>
      <c r="U15" s="6" t="s">
        <v>186</v>
      </c>
    </row>
    <row r="16" spans="1:23" ht="13.5" customHeight="1" x14ac:dyDescent="0.35">
      <c r="A16" s="6" t="s">
        <v>176</v>
      </c>
      <c r="B16" s="6" t="s">
        <v>178</v>
      </c>
      <c r="C16" s="6" t="s">
        <v>175</v>
      </c>
      <c r="D16" s="6" t="s">
        <v>184</v>
      </c>
      <c r="E16" s="6" t="s">
        <v>174</v>
      </c>
      <c r="F16" s="25" t="s">
        <v>179</v>
      </c>
      <c r="G16" s="25" t="s">
        <v>180</v>
      </c>
      <c r="H16" s="25" t="s">
        <v>181</v>
      </c>
      <c r="I16" s="26">
        <v>0.25</v>
      </c>
      <c r="J16" s="25" t="s">
        <v>182</v>
      </c>
      <c r="K16" s="25" t="s">
        <v>183</v>
      </c>
      <c r="M16" s="6" t="s">
        <v>177</v>
      </c>
      <c r="N16" s="6" t="s">
        <v>174</v>
      </c>
      <c r="O16" s="6" t="s">
        <v>184</v>
      </c>
      <c r="P16" s="6" t="s">
        <v>178</v>
      </c>
      <c r="Q16" s="6" t="s">
        <v>175</v>
      </c>
      <c r="R16" s="25" t="s">
        <v>179</v>
      </c>
      <c r="S16" s="25" t="s">
        <v>180</v>
      </c>
      <c r="T16" s="25" t="s">
        <v>181</v>
      </c>
      <c r="U16" s="26">
        <v>0.25</v>
      </c>
      <c r="V16" s="25" t="s">
        <v>182</v>
      </c>
      <c r="W16" s="25" t="s">
        <v>183</v>
      </c>
    </row>
    <row r="17" spans="1:23" ht="13.5" customHeight="1" x14ac:dyDescent="0.35">
      <c r="A17" s="25"/>
      <c r="B17" s="25"/>
      <c r="C17" s="25"/>
      <c r="D17" s="25"/>
      <c r="E17" s="27"/>
      <c r="F17" s="25"/>
      <c r="G17" s="25"/>
      <c r="H17" s="25"/>
      <c r="I17" s="25"/>
      <c r="J17" s="25"/>
      <c r="K17" s="25"/>
      <c r="M17" s="25"/>
      <c r="N17" s="25"/>
      <c r="O17" s="25"/>
      <c r="P17" s="25"/>
      <c r="Q17" s="27"/>
      <c r="R17" s="25"/>
      <c r="S17" s="25"/>
      <c r="T17" s="25"/>
      <c r="U17" s="25"/>
      <c r="V17" s="25"/>
      <c r="W17" s="25"/>
    </row>
    <row r="18" spans="1:23" ht="13.5" customHeight="1" x14ac:dyDescent="0.35">
      <c r="A18" s="25"/>
      <c r="B18" s="25"/>
      <c r="C18" s="25"/>
      <c r="D18" s="25"/>
      <c r="E18" s="27"/>
      <c r="F18" s="25"/>
      <c r="G18" s="25"/>
      <c r="H18" s="25"/>
      <c r="I18" s="25"/>
      <c r="J18" s="25"/>
      <c r="K18" s="25"/>
      <c r="M18" s="25"/>
      <c r="N18" s="25"/>
      <c r="O18" s="25"/>
      <c r="P18" s="25"/>
      <c r="Q18" s="27"/>
      <c r="R18" s="25"/>
      <c r="S18" s="25"/>
      <c r="T18" s="25"/>
      <c r="U18" s="25"/>
      <c r="V18" s="25"/>
      <c r="W18" s="25"/>
    </row>
    <row r="19" spans="1:23" ht="13.5" customHeight="1" x14ac:dyDescent="0.35">
      <c r="A19" s="25"/>
      <c r="B19" s="25"/>
      <c r="C19" s="25"/>
      <c r="D19" s="25"/>
      <c r="E19" s="27"/>
      <c r="F19" s="25"/>
      <c r="G19" s="25"/>
      <c r="H19" s="25"/>
      <c r="I19" s="25"/>
      <c r="J19" s="25"/>
      <c r="K19" s="25"/>
      <c r="M19" s="25"/>
      <c r="N19" s="25"/>
      <c r="O19" s="25"/>
      <c r="P19" s="25"/>
      <c r="Q19" s="27"/>
      <c r="R19" s="25"/>
      <c r="S19" s="25"/>
      <c r="T19" s="25"/>
      <c r="U19" s="25"/>
      <c r="V19" s="25"/>
      <c r="W19" s="25"/>
    </row>
    <row r="20" spans="1:23" ht="13.5" customHeight="1" x14ac:dyDescent="0.35">
      <c r="A20" s="25"/>
      <c r="B20" s="25"/>
      <c r="C20" s="25"/>
      <c r="D20" s="25"/>
      <c r="E20" s="27"/>
      <c r="F20" s="25"/>
      <c r="G20" s="25"/>
      <c r="H20" s="25"/>
      <c r="I20" s="25"/>
      <c r="J20" s="25"/>
      <c r="K20" s="25"/>
      <c r="M20" s="25"/>
      <c r="N20" s="25"/>
      <c r="O20" s="25"/>
      <c r="P20" s="25"/>
      <c r="Q20" s="27"/>
      <c r="R20" s="25"/>
      <c r="S20" s="25"/>
      <c r="T20" s="25"/>
      <c r="U20" s="25"/>
      <c r="V20" s="25"/>
      <c r="W20" s="25"/>
    </row>
    <row r="21" spans="1:23" ht="13.5" customHeight="1" x14ac:dyDescent="0.35">
      <c r="A21" s="25"/>
      <c r="B21" s="25"/>
      <c r="C21" s="25"/>
      <c r="D21" s="25"/>
      <c r="E21" s="27"/>
      <c r="F21" s="25"/>
      <c r="G21" s="25"/>
      <c r="H21" s="25"/>
      <c r="I21" s="25"/>
      <c r="J21" s="25"/>
      <c r="K21" s="25"/>
      <c r="M21" s="25"/>
      <c r="N21" s="25"/>
      <c r="O21" s="25"/>
      <c r="P21" s="25"/>
      <c r="Q21" s="27"/>
      <c r="R21" s="25"/>
      <c r="S21" s="25"/>
      <c r="T21" s="25"/>
      <c r="U21" s="25"/>
      <c r="V21" s="25"/>
      <c r="W21" s="25"/>
    </row>
    <row r="22" spans="1:23" ht="13.5" customHeight="1" x14ac:dyDescent="0.35">
      <c r="F22" s="25"/>
      <c r="G22" s="25"/>
      <c r="H22" s="25"/>
      <c r="I22" s="25"/>
      <c r="J22" s="25"/>
      <c r="K22" s="25"/>
      <c r="R22" s="25"/>
      <c r="S22" s="25"/>
      <c r="T22" s="25"/>
      <c r="U22" s="25"/>
      <c r="V22" s="25"/>
      <c r="W22" s="25"/>
    </row>
    <row r="23" spans="1:23" ht="13.5" customHeight="1" x14ac:dyDescent="0.35">
      <c r="F23" s="25"/>
      <c r="G23" s="25"/>
      <c r="H23" s="25"/>
      <c r="I23" s="25"/>
      <c r="J23" s="25"/>
      <c r="K23" s="25"/>
      <c r="R23" s="25"/>
      <c r="S23" s="25"/>
      <c r="T23" s="25"/>
      <c r="U23" s="25"/>
      <c r="V23" s="25"/>
      <c r="W23" s="25"/>
    </row>
    <row r="24" spans="1:23" ht="13.5" customHeight="1" x14ac:dyDescent="0.35">
      <c r="F24" s="25"/>
      <c r="G24" s="25"/>
      <c r="H24" s="25"/>
      <c r="I24" s="25"/>
      <c r="J24" s="25"/>
      <c r="K24" s="25"/>
      <c r="R24" s="25"/>
      <c r="S24" s="25"/>
      <c r="T24" s="25"/>
      <c r="U24" s="25"/>
      <c r="V24" s="25"/>
      <c r="W24" s="25"/>
    </row>
    <row r="25" spans="1:23" ht="13.5" customHeight="1" x14ac:dyDescent="0.35">
      <c r="F25" s="25"/>
      <c r="G25" s="25"/>
      <c r="H25" s="25"/>
      <c r="I25" s="25"/>
      <c r="J25" s="25"/>
      <c r="K25" s="25"/>
      <c r="R25" s="25"/>
      <c r="S25" s="25"/>
      <c r="T25" s="25"/>
      <c r="U25" s="25"/>
      <c r="V25" s="25"/>
      <c r="W25" s="25"/>
    </row>
    <row r="26" spans="1:23" ht="13.5" customHeight="1" x14ac:dyDescent="0.35"/>
    <row r="27" spans="1:23" ht="13.5" customHeight="1" x14ac:dyDescent="0.35">
      <c r="A27" s="6" t="str">
        <f>sections!B7</f>
        <v>GLE Robert Boggs &amp; Michael George</v>
      </c>
      <c r="M27" s="6" t="s">
        <v>168</v>
      </c>
    </row>
    <row r="28" spans="1:23" ht="13.5" customHeight="1" x14ac:dyDescent="0.35">
      <c r="A28" s="6" t="s">
        <v>170</v>
      </c>
      <c r="F28" s="6" t="s">
        <v>171</v>
      </c>
      <c r="I28" s="6" t="s">
        <v>187</v>
      </c>
      <c r="M28" s="6" t="s">
        <v>170</v>
      </c>
      <c r="R28" s="6" t="s">
        <v>171</v>
      </c>
      <c r="U28" s="6" t="s">
        <v>188</v>
      </c>
    </row>
    <row r="29" spans="1:23" ht="13.5" customHeight="1" x14ac:dyDescent="0.35">
      <c r="A29" s="6" t="s">
        <v>178</v>
      </c>
      <c r="B29" s="6" t="s">
        <v>184</v>
      </c>
      <c r="C29" s="6" t="s">
        <v>177</v>
      </c>
      <c r="D29" s="6" t="s">
        <v>174</v>
      </c>
      <c r="E29" s="6" t="s">
        <v>176</v>
      </c>
      <c r="F29" s="25" t="s">
        <v>179</v>
      </c>
      <c r="G29" s="25" t="s">
        <v>180</v>
      </c>
      <c r="H29" s="25" t="s">
        <v>181</v>
      </c>
      <c r="I29" s="26">
        <v>0.25</v>
      </c>
      <c r="J29" s="25" t="s">
        <v>182</v>
      </c>
      <c r="K29" s="25" t="s">
        <v>183</v>
      </c>
      <c r="M29" s="6" t="s">
        <v>184</v>
      </c>
      <c r="N29" s="6" t="s">
        <v>176</v>
      </c>
      <c r="O29" s="6" t="s">
        <v>178</v>
      </c>
      <c r="P29" s="6" t="s">
        <v>175</v>
      </c>
      <c r="Q29" s="6" t="s">
        <v>177</v>
      </c>
      <c r="R29" s="25" t="s">
        <v>179</v>
      </c>
      <c r="S29" s="25" t="s">
        <v>180</v>
      </c>
      <c r="T29" s="25" t="s">
        <v>181</v>
      </c>
      <c r="U29" s="26">
        <v>0.25</v>
      </c>
      <c r="V29" s="25" t="s">
        <v>182</v>
      </c>
      <c r="W29" s="25" t="s">
        <v>183</v>
      </c>
    </row>
    <row r="30" spans="1:23" ht="13.5" customHeight="1" x14ac:dyDescent="0.35">
      <c r="A30" s="25"/>
      <c r="B30" s="25"/>
      <c r="C30" s="25"/>
      <c r="D30" s="25"/>
      <c r="E30" s="27"/>
      <c r="F30" s="25"/>
      <c r="G30" s="25"/>
      <c r="H30" s="25"/>
      <c r="I30" s="25"/>
      <c r="J30" s="25"/>
      <c r="K30" s="25"/>
      <c r="M30" s="25"/>
      <c r="N30" s="25"/>
      <c r="O30" s="25"/>
      <c r="P30" s="25"/>
      <c r="Q30" s="27"/>
      <c r="R30" s="25"/>
      <c r="S30" s="25"/>
      <c r="T30" s="25"/>
      <c r="U30" s="25"/>
      <c r="V30" s="25"/>
      <c r="W30" s="25"/>
    </row>
    <row r="31" spans="1:23" ht="13.5" customHeight="1" x14ac:dyDescent="0.35">
      <c r="A31" s="25"/>
      <c r="B31" s="25"/>
      <c r="C31" s="25"/>
      <c r="D31" s="25"/>
      <c r="E31" s="27"/>
      <c r="F31" s="25"/>
      <c r="G31" s="25"/>
      <c r="H31" s="25"/>
      <c r="I31" s="25"/>
      <c r="J31" s="25"/>
      <c r="K31" s="25"/>
      <c r="M31" s="25"/>
      <c r="N31" s="25"/>
      <c r="O31" s="25"/>
      <c r="P31" s="25"/>
      <c r="Q31" s="27"/>
      <c r="R31" s="25"/>
      <c r="S31" s="25"/>
      <c r="T31" s="25"/>
      <c r="U31" s="25"/>
      <c r="V31" s="25"/>
      <c r="W31" s="25"/>
    </row>
    <row r="32" spans="1:23" ht="13.5" customHeight="1" x14ac:dyDescent="0.35">
      <c r="A32" s="25"/>
      <c r="B32" s="25"/>
      <c r="C32" s="25"/>
      <c r="D32" s="25"/>
      <c r="E32" s="27"/>
      <c r="F32" s="25"/>
      <c r="G32" s="25"/>
      <c r="H32" s="25"/>
      <c r="I32" s="25"/>
      <c r="J32" s="25"/>
      <c r="K32" s="25"/>
      <c r="M32" s="25"/>
      <c r="N32" s="25"/>
      <c r="O32" s="25"/>
      <c r="P32" s="25"/>
      <c r="Q32" s="27"/>
      <c r="R32" s="25"/>
      <c r="S32" s="25"/>
      <c r="T32" s="25"/>
      <c r="U32" s="25"/>
      <c r="V32" s="25"/>
      <c r="W32" s="25"/>
    </row>
    <row r="33" spans="1:23" ht="13.5" customHeight="1" x14ac:dyDescent="0.35">
      <c r="A33" s="25"/>
      <c r="B33" s="25"/>
      <c r="C33" s="25"/>
      <c r="D33" s="25"/>
      <c r="E33" s="27"/>
      <c r="F33" s="25"/>
      <c r="G33" s="25"/>
      <c r="H33" s="25"/>
      <c r="I33" s="25"/>
      <c r="J33" s="25"/>
      <c r="K33" s="25"/>
      <c r="M33" s="25"/>
      <c r="N33" s="25"/>
      <c r="O33" s="25"/>
      <c r="P33" s="25"/>
      <c r="Q33" s="27"/>
      <c r="R33" s="25"/>
      <c r="S33" s="25"/>
      <c r="T33" s="25"/>
      <c r="U33" s="25"/>
      <c r="V33" s="25"/>
      <c r="W33" s="25"/>
    </row>
    <row r="34" spans="1:23" ht="13.5" customHeight="1" x14ac:dyDescent="0.35">
      <c r="A34" s="25"/>
      <c r="B34" s="25"/>
      <c r="C34" s="25"/>
      <c r="D34" s="25"/>
      <c r="E34" s="27"/>
      <c r="F34" s="25"/>
      <c r="G34" s="25"/>
      <c r="H34" s="25"/>
      <c r="I34" s="25"/>
      <c r="J34" s="25"/>
      <c r="K34" s="25"/>
      <c r="M34" s="25"/>
      <c r="N34" s="25"/>
      <c r="O34" s="25"/>
      <c r="P34" s="25"/>
      <c r="Q34" s="27"/>
      <c r="R34" s="25"/>
      <c r="S34" s="25"/>
      <c r="T34" s="25"/>
      <c r="U34" s="25"/>
      <c r="V34" s="25"/>
      <c r="W34" s="25"/>
    </row>
    <row r="35" spans="1:23" ht="13.5" customHeight="1" x14ac:dyDescent="0.35">
      <c r="F35" s="25"/>
      <c r="G35" s="25"/>
      <c r="H35" s="25"/>
      <c r="I35" s="25"/>
      <c r="J35" s="25"/>
      <c r="K35" s="25"/>
      <c r="R35" s="25"/>
      <c r="S35" s="25"/>
      <c r="T35" s="25"/>
      <c r="U35" s="25"/>
      <c r="V35" s="25"/>
      <c r="W35" s="25"/>
    </row>
    <row r="36" spans="1:23" ht="13.5" customHeight="1" x14ac:dyDescent="0.35">
      <c r="F36" s="25"/>
      <c r="G36" s="25"/>
      <c r="H36" s="25"/>
      <c r="I36" s="25"/>
      <c r="J36" s="25"/>
      <c r="K36" s="25"/>
      <c r="R36" s="25"/>
      <c r="S36" s="25"/>
      <c r="T36" s="25"/>
      <c r="U36" s="25"/>
      <c r="V36" s="25"/>
      <c r="W36" s="25"/>
    </row>
    <row r="37" spans="1:23" ht="13.5" customHeight="1" x14ac:dyDescent="0.35">
      <c r="F37" s="25"/>
      <c r="G37" s="25"/>
      <c r="H37" s="25"/>
      <c r="I37" s="25"/>
      <c r="J37" s="25"/>
      <c r="K37" s="25"/>
      <c r="R37" s="25"/>
      <c r="S37" s="25"/>
      <c r="T37" s="25"/>
      <c r="U37" s="25"/>
      <c r="V37" s="25"/>
      <c r="W37" s="25"/>
    </row>
    <row r="38" spans="1:23" ht="13.5" customHeight="1" x14ac:dyDescent="0.35">
      <c r="F38" s="25"/>
      <c r="G38" s="25"/>
      <c r="H38" s="25"/>
      <c r="I38" s="25"/>
      <c r="J38" s="25"/>
      <c r="K38" s="25"/>
      <c r="R38" s="25"/>
      <c r="S38" s="25"/>
      <c r="T38" s="25"/>
      <c r="U38" s="25"/>
      <c r="V38" s="25"/>
      <c r="W38" s="25"/>
    </row>
    <row r="39" spans="1:23" ht="13.5" customHeight="1" x14ac:dyDescent="0.35"/>
    <row r="40" spans="1:23" ht="13.5" customHeight="1" x14ac:dyDescent="0.35">
      <c r="A40" s="6" t="str">
        <f>sections!B11</f>
        <v>NPL Adam Lilley &amp; Chris Geary</v>
      </c>
      <c r="M40" s="6" t="str">
        <f>sections!B12</f>
        <v>PAL Aaron Wolland &amp; Richard Parata</v>
      </c>
    </row>
    <row r="41" spans="1:23" ht="13.5" customHeight="1" x14ac:dyDescent="0.35">
      <c r="A41" s="6" t="s">
        <v>170</v>
      </c>
      <c r="F41" s="6" t="s">
        <v>171</v>
      </c>
      <c r="I41" s="6" t="s">
        <v>189</v>
      </c>
      <c r="M41" s="6" t="s">
        <v>170</v>
      </c>
      <c r="R41" s="6" t="s">
        <v>171</v>
      </c>
      <c r="U41" s="6" t="s">
        <v>190</v>
      </c>
    </row>
    <row r="42" spans="1:23" ht="13.5" customHeight="1" x14ac:dyDescent="0.35">
      <c r="A42" s="6" t="s">
        <v>174</v>
      </c>
      <c r="B42" s="6" t="s">
        <v>175</v>
      </c>
      <c r="C42" s="6" t="s">
        <v>176</v>
      </c>
      <c r="D42" s="6" t="s">
        <v>177</v>
      </c>
      <c r="E42" s="6" t="s">
        <v>178</v>
      </c>
      <c r="F42" s="25" t="s">
        <v>179</v>
      </c>
      <c r="G42" s="25" t="s">
        <v>180</v>
      </c>
      <c r="H42" s="25" t="s">
        <v>181</v>
      </c>
      <c r="I42" s="26">
        <v>0.25</v>
      </c>
      <c r="J42" s="25" t="s">
        <v>182</v>
      </c>
      <c r="K42" s="25" t="s">
        <v>183</v>
      </c>
      <c r="M42" s="6" t="s">
        <v>175</v>
      </c>
      <c r="N42" s="6" t="s">
        <v>177</v>
      </c>
      <c r="O42" s="6" t="s">
        <v>174</v>
      </c>
      <c r="P42" s="6" t="s">
        <v>176</v>
      </c>
      <c r="Q42" s="6" t="s">
        <v>184</v>
      </c>
      <c r="R42" s="25" t="s">
        <v>179</v>
      </c>
      <c r="S42" s="25" t="s">
        <v>180</v>
      </c>
      <c r="T42" s="25" t="s">
        <v>181</v>
      </c>
      <c r="U42" s="26">
        <v>0.25</v>
      </c>
      <c r="V42" s="25" t="s">
        <v>182</v>
      </c>
      <c r="W42" s="25" t="s">
        <v>183</v>
      </c>
    </row>
    <row r="43" spans="1:23" ht="13.5" customHeight="1" x14ac:dyDescent="0.35">
      <c r="A43" s="25"/>
      <c r="B43" s="25"/>
      <c r="C43" s="25"/>
      <c r="D43" s="25"/>
      <c r="E43" s="27"/>
      <c r="F43" s="25"/>
      <c r="G43" s="25"/>
      <c r="H43" s="25"/>
      <c r="I43" s="25"/>
      <c r="J43" s="25"/>
      <c r="K43" s="25"/>
      <c r="M43" s="25"/>
      <c r="N43" s="25"/>
      <c r="O43" s="25"/>
      <c r="P43" s="25"/>
      <c r="Q43" s="27"/>
      <c r="R43" s="25"/>
      <c r="S43" s="25"/>
      <c r="T43" s="25"/>
      <c r="U43" s="25"/>
      <c r="V43" s="25"/>
      <c r="W43" s="25"/>
    </row>
    <row r="44" spans="1:23" ht="13.5" customHeight="1" x14ac:dyDescent="0.35">
      <c r="A44" s="25"/>
      <c r="B44" s="25"/>
      <c r="C44" s="25"/>
      <c r="D44" s="25"/>
      <c r="E44" s="27"/>
      <c r="F44" s="25"/>
      <c r="G44" s="25"/>
      <c r="H44" s="25"/>
      <c r="I44" s="25"/>
      <c r="J44" s="25"/>
      <c r="K44" s="25"/>
      <c r="M44" s="25"/>
      <c r="N44" s="25"/>
      <c r="O44" s="25"/>
      <c r="P44" s="25"/>
      <c r="Q44" s="27"/>
      <c r="R44" s="25"/>
      <c r="S44" s="25"/>
      <c r="T44" s="25"/>
      <c r="U44" s="25"/>
      <c r="V44" s="25"/>
      <c r="W44" s="25"/>
    </row>
    <row r="45" spans="1:23" ht="13.5" customHeight="1" x14ac:dyDescent="0.35">
      <c r="A45" s="25"/>
      <c r="B45" s="25"/>
      <c r="C45" s="25"/>
      <c r="D45" s="25"/>
      <c r="E45" s="27"/>
      <c r="F45" s="25"/>
      <c r="G45" s="25"/>
      <c r="H45" s="25"/>
      <c r="I45" s="25"/>
      <c r="J45" s="25"/>
      <c r="K45" s="25"/>
      <c r="M45" s="25"/>
      <c r="N45" s="25"/>
      <c r="O45" s="25"/>
      <c r="P45" s="25"/>
      <c r="Q45" s="27"/>
      <c r="R45" s="25"/>
      <c r="S45" s="25"/>
      <c r="T45" s="25"/>
      <c r="U45" s="25"/>
      <c r="V45" s="25"/>
      <c r="W45" s="25"/>
    </row>
    <row r="46" spans="1:23" ht="13.5" customHeight="1" x14ac:dyDescent="0.35">
      <c r="A46" s="25"/>
      <c r="B46" s="25"/>
      <c r="C46" s="25"/>
      <c r="D46" s="25"/>
      <c r="E46" s="27"/>
      <c r="F46" s="25"/>
      <c r="G46" s="25"/>
      <c r="H46" s="25"/>
      <c r="I46" s="25"/>
      <c r="J46" s="25"/>
      <c r="K46" s="25"/>
      <c r="M46" s="25"/>
      <c r="N46" s="25"/>
      <c r="O46" s="25"/>
      <c r="P46" s="25"/>
      <c r="Q46" s="27"/>
      <c r="R46" s="25"/>
      <c r="S46" s="25"/>
      <c r="T46" s="25"/>
      <c r="U46" s="25"/>
      <c r="V46" s="25"/>
      <c r="W46" s="25"/>
    </row>
    <row r="47" spans="1:23" ht="13.5" customHeight="1" x14ac:dyDescent="0.35">
      <c r="A47" s="25"/>
      <c r="B47" s="25"/>
      <c r="C47" s="25"/>
      <c r="D47" s="25"/>
      <c r="E47" s="27"/>
      <c r="F47" s="25"/>
      <c r="G47" s="25"/>
      <c r="H47" s="25"/>
      <c r="I47" s="25"/>
      <c r="J47" s="25"/>
      <c r="K47" s="25"/>
      <c r="M47" s="25"/>
      <c r="N47" s="25"/>
      <c r="O47" s="25"/>
      <c r="P47" s="25"/>
      <c r="Q47" s="27"/>
      <c r="R47" s="25"/>
      <c r="S47" s="25"/>
      <c r="T47" s="25"/>
      <c r="U47" s="25"/>
      <c r="V47" s="25"/>
      <c r="W47" s="25"/>
    </row>
    <row r="48" spans="1:23" ht="13.5" customHeight="1" x14ac:dyDescent="0.35">
      <c r="F48" s="25"/>
      <c r="G48" s="25"/>
      <c r="H48" s="25"/>
      <c r="I48" s="25"/>
      <c r="J48" s="25"/>
      <c r="K48" s="25"/>
      <c r="R48" s="25"/>
      <c r="S48" s="25"/>
      <c r="T48" s="25"/>
      <c r="U48" s="25"/>
      <c r="V48" s="25"/>
      <c r="W48" s="25"/>
    </row>
    <row r="49" spans="1:25" ht="13.5" customHeight="1" x14ac:dyDescent="0.35">
      <c r="F49" s="25"/>
      <c r="G49" s="25"/>
      <c r="H49" s="25"/>
      <c r="I49" s="25"/>
      <c r="J49" s="25"/>
      <c r="K49" s="25"/>
      <c r="R49" s="25"/>
      <c r="S49" s="25"/>
      <c r="T49" s="25"/>
      <c r="U49" s="25"/>
      <c r="V49" s="25"/>
      <c r="W49" s="25"/>
    </row>
    <row r="50" spans="1:25" ht="13.5" customHeight="1" x14ac:dyDescent="0.35">
      <c r="F50" s="25"/>
      <c r="G50" s="25"/>
      <c r="H50" s="25"/>
      <c r="I50" s="25"/>
      <c r="J50" s="25"/>
      <c r="K50" s="25"/>
      <c r="R50" s="25"/>
      <c r="S50" s="25"/>
      <c r="T50" s="25"/>
      <c r="U50" s="25"/>
      <c r="V50" s="25"/>
      <c r="W50" s="25"/>
    </row>
    <row r="51" spans="1:25" ht="13.5" customHeight="1" x14ac:dyDescent="0.35">
      <c r="F51" s="25"/>
      <c r="G51" s="25"/>
      <c r="H51" s="25"/>
      <c r="I51" s="25"/>
      <c r="J51" s="25"/>
      <c r="K51" s="25"/>
      <c r="R51" s="25"/>
      <c r="S51" s="25"/>
      <c r="T51" s="25"/>
      <c r="U51" s="25"/>
      <c r="V51" s="25"/>
      <c r="W51" s="25"/>
    </row>
    <row r="52" spans="1:25" ht="13.5" customHeight="1" x14ac:dyDescent="0.35"/>
    <row r="53" spans="1:25" ht="13.5" customHeight="1" x14ac:dyDescent="0.35">
      <c r="A53" s="6" t="str">
        <f>sections!B13</f>
        <v>PUK Peter Kingi &amp; Jim Johns</v>
      </c>
      <c r="M53" s="6" t="str">
        <f>sections!B14</f>
        <v>TGA Daniel Kaio and Karlene Taylor</v>
      </c>
    </row>
    <row r="54" spans="1:25" ht="13.5" customHeight="1" x14ac:dyDescent="0.35">
      <c r="A54" s="6" t="s">
        <v>170</v>
      </c>
      <c r="F54" s="6" t="s">
        <v>171</v>
      </c>
      <c r="I54" s="6" t="s">
        <v>191</v>
      </c>
      <c r="M54" s="6" t="s">
        <v>170</v>
      </c>
      <c r="R54" s="6" t="s">
        <v>171</v>
      </c>
      <c r="U54" s="6" t="s">
        <v>192</v>
      </c>
    </row>
    <row r="55" spans="1:25" ht="13.5" customHeight="1" x14ac:dyDescent="0.35">
      <c r="A55" s="6" t="s">
        <v>176</v>
      </c>
      <c r="B55" s="6" t="s">
        <v>178</v>
      </c>
      <c r="C55" s="6" t="s">
        <v>175</v>
      </c>
      <c r="D55" s="6" t="s">
        <v>184</v>
      </c>
      <c r="E55" s="6" t="s">
        <v>174</v>
      </c>
      <c r="F55" s="25" t="s">
        <v>179</v>
      </c>
      <c r="G55" s="25" t="s">
        <v>180</v>
      </c>
      <c r="H55" s="25" t="s">
        <v>181</v>
      </c>
      <c r="I55" s="26">
        <v>0.25</v>
      </c>
      <c r="J55" s="25" t="s">
        <v>182</v>
      </c>
      <c r="K55" s="25" t="s">
        <v>183</v>
      </c>
      <c r="M55" s="6" t="s">
        <v>177</v>
      </c>
      <c r="N55" s="6" t="s">
        <v>174</v>
      </c>
      <c r="O55" s="6" t="s">
        <v>184</v>
      </c>
      <c r="P55" s="6" t="s">
        <v>178</v>
      </c>
      <c r="Q55" s="6" t="s">
        <v>175</v>
      </c>
      <c r="R55" s="25" t="s">
        <v>179</v>
      </c>
      <c r="S55" s="25" t="s">
        <v>180</v>
      </c>
      <c r="T55" s="25" t="s">
        <v>181</v>
      </c>
      <c r="U55" s="26">
        <v>0.25</v>
      </c>
      <c r="V55" s="25" t="s">
        <v>182</v>
      </c>
      <c r="W55" s="25" t="s">
        <v>183</v>
      </c>
    </row>
    <row r="56" spans="1:25" ht="13.5" customHeight="1" x14ac:dyDescent="0.35">
      <c r="A56" s="25"/>
      <c r="B56" s="25"/>
      <c r="C56" s="25"/>
      <c r="D56" s="25"/>
      <c r="E56" s="27"/>
      <c r="F56" s="25"/>
      <c r="G56" s="25"/>
      <c r="H56" s="25"/>
      <c r="I56" s="25"/>
      <c r="J56" s="25"/>
      <c r="K56" s="25"/>
      <c r="M56" s="25"/>
      <c r="N56" s="25"/>
      <c r="O56" s="25"/>
      <c r="P56" s="25"/>
      <c r="Q56" s="27"/>
      <c r="R56" s="25"/>
      <c r="S56" s="25"/>
      <c r="T56" s="25"/>
      <c r="U56" s="25"/>
      <c r="V56" s="25"/>
      <c r="W56" s="25"/>
    </row>
    <row r="57" spans="1:25" ht="13.5" customHeight="1" x14ac:dyDescent="0.35">
      <c r="A57" s="25"/>
      <c r="B57" s="25"/>
      <c r="C57" s="25"/>
      <c r="D57" s="25"/>
      <c r="E57" s="27"/>
      <c r="F57" s="25"/>
      <c r="G57" s="25"/>
      <c r="H57" s="25"/>
      <c r="I57" s="25"/>
      <c r="J57" s="25"/>
      <c r="K57" s="25"/>
      <c r="M57" s="25"/>
      <c r="N57" s="25"/>
      <c r="O57" s="25"/>
      <c r="P57" s="25"/>
      <c r="Q57" s="27"/>
      <c r="R57" s="25"/>
      <c r="S57" s="25"/>
      <c r="T57" s="25"/>
      <c r="U57" s="25"/>
      <c r="V57" s="25"/>
      <c r="W57" s="25"/>
      <c r="Y57" s="6" t="s">
        <v>193</v>
      </c>
    </row>
    <row r="58" spans="1:25" ht="13.5" customHeight="1" x14ac:dyDescent="0.35">
      <c r="A58" s="25"/>
      <c r="B58" s="25"/>
      <c r="C58" s="25"/>
      <c r="D58" s="25"/>
      <c r="E58" s="27"/>
      <c r="F58" s="25"/>
      <c r="G58" s="25"/>
      <c r="H58" s="25"/>
      <c r="I58" s="25"/>
      <c r="J58" s="25"/>
      <c r="K58" s="25"/>
      <c r="M58" s="25"/>
      <c r="N58" s="25"/>
      <c r="O58" s="25"/>
      <c r="P58" s="25"/>
      <c r="Q58" s="27"/>
      <c r="R58" s="25"/>
      <c r="S58" s="25"/>
      <c r="T58" s="25"/>
      <c r="U58" s="25"/>
      <c r="V58" s="25"/>
      <c r="W58" s="25"/>
    </row>
    <row r="59" spans="1:25" ht="13.5" customHeight="1" x14ac:dyDescent="0.35">
      <c r="A59" s="25"/>
      <c r="B59" s="25"/>
      <c r="C59" s="25"/>
      <c r="D59" s="25"/>
      <c r="E59" s="27"/>
      <c r="F59" s="25"/>
      <c r="G59" s="25"/>
      <c r="H59" s="25"/>
      <c r="I59" s="25"/>
      <c r="J59" s="25"/>
      <c r="K59" s="25"/>
      <c r="M59" s="25"/>
      <c r="N59" s="25"/>
      <c r="O59" s="25"/>
      <c r="P59" s="25"/>
      <c r="Q59" s="27"/>
      <c r="R59" s="25"/>
      <c r="S59" s="25"/>
      <c r="T59" s="25"/>
      <c r="U59" s="25"/>
      <c r="V59" s="25"/>
      <c r="W59" s="25"/>
    </row>
    <row r="60" spans="1:25" ht="13.5" customHeight="1" x14ac:dyDescent="0.35">
      <c r="A60" s="25"/>
      <c r="B60" s="25"/>
      <c r="C60" s="25"/>
      <c r="D60" s="25"/>
      <c r="E60" s="27"/>
      <c r="F60" s="25"/>
      <c r="G60" s="25"/>
      <c r="H60" s="25"/>
      <c r="I60" s="25"/>
      <c r="J60" s="25"/>
      <c r="K60" s="25"/>
      <c r="M60" s="25"/>
      <c r="N60" s="25"/>
      <c r="O60" s="25"/>
      <c r="P60" s="25"/>
      <c r="Q60" s="27"/>
      <c r="R60" s="25"/>
      <c r="S60" s="25"/>
      <c r="T60" s="25"/>
      <c r="U60" s="25"/>
      <c r="V60" s="25"/>
      <c r="W60" s="25"/>
    </row>
    <row r="61" spans="1:25" ht="13.5" customHeight="1" x14ac:dyDescent="0.35">
      <c r="F61" s="25"/>
      <c r="G61" s="25"/>
      <c r="H61" s="25"/>
      <c r="I61" s="25"/>
      <c r="J61" s="25"/>
      <c r="K61" s="25"/>
      <c r="R61" s="25"/>
      <c r="S61" s="25"/>
      <c r="T61" s="25"/>
      <c r="U61" s="25"/>
      <c r="V61" s="25"/>
      <c r="W61" s="25"/>
    </row>
    <row r="62" spans="1:25" ht="13.5" customHeight="1" x14ac:dyDescent="0.35">
      <c r="F62" s="25"/>
      <c r="G62" s="25"/>
      <c r="H62" s="25"/>
      <c r="I62" s="25"/>
      <c r="J62" s="25"/>
      <c r="K62" s="25"/>
      <c r="R62" s="25"/>
      <c r="S62" s="25"/>
      <c r="T62" s="25"/>
      <c r="U62" s="25"/>
      <c r="V62" s="25"/>
      <c r="W62" s="25"/>
    </row>
    <row r="63" spans="1:25" ht="13.5" customHeight="1" x14ac:dyDescent="0.35">
      <c r="F63" s="25"/>
      <c r="G63" s="25"/>
      <c r="H63" s="25"/>
      <c r="I63" s="25"/>
      <c r="J63" s="25"/>
      <c r="K63" s="25"/>
      <c r="R63" s="25"/>
      <c r="S63" s="25"/>
      <c r="T63" s="25"/>
      <c r="U63" s="25"/>
      <c r="V63" s="25"/>
      <c r="W63" s="25"/>
    </row>
    <row r="64" spans="1:25" ht="13.5" customHeight="1" x14ac:dyDescent="0.35">
      <c r="F64" s="25"/>
      <c r="G64" s="25"/>
      <c r="H64" s="25"/>
      <c r="I64" s="25"/>
      <c r="J64" s="25"/>
      <c r="K64" s="25"/>
      <c r="R64" s="25"/>
      <c r="S64" s="25"/>
      <c r="T64" s="25"/>
      <c r="U64" s="25"/>
      <c r="V64" s="25"/>
      <c r="W64" s="25"/>
    </row>
    <row r="65" spans="1:23" ht="13.5" customHeight="1" x14ac:dyDescent="0.35"/>
    <row r="66" spans="1:23" ht="13.5" customHeight="1" x14ac:dyDescent="0.35">
      <c r="A66" s="6" t="str">
        <f>sections!B15</f>
        <v>HEN Donny Lochan &amp; Igdaliah Retzlaff</v>
      </c>
      <c r="M66" s="6" t="s">
        <v>166</v>
      </c>
    </row>
    <row r="67" spans="1:23" ht="13.5" customHeight="1" x14ac:dyDescent="0.35">
      <c r="A67" s="6" t="s">
        <v>170</v>
      </c>
      <c r="F67" s="6" t="s">
        <v>171</v>
      </c>
      <c r="I67" s="6" t="s">
        <v>194</v>
      </c>
      <c r="M67" s="6" t="s">
        <v>170</v>
      </c>
      <c r="R67" s="6" t="s">
        <v>171</v>
      </c>
      <c r="U67" s="6" t="s">
        <v>195</v>
      </c>
    </row>
    <row r="68" spans="1:23" ht="13.5" customHeight="1" x14ac:dyDescent="0.35">
      <c r="A68" s="6" t="s">
        <v>178</v>
      </c>
      <c r="B68" s="6" t="s">
        <v>184</v>
      </c>
      <c r="C68" s="6" t="s">
        <v>177</v>
      </c>
      <c r="D68" s="6" t="s">
        <v>174</v>
      </c>
      <c r="E68" s="6" t="s">
        <v>176</v>
      </c>
      <c r="F68" s="25" t="s">
        <v>179</v>
      </c>
      <c r="G68" s="25" t="s">
        <v>180</v>
      </c>
      <c r="H68" s="25" t="s">
        <v>181</v>
      </c>
      <c r="I68" s="26">
        <v>0.25</v>
      </c>
      <c r="J68" s="25" t="s">
        <v>182</v>
      </c>
      <c r="K68" s="25" t="s">
        <v>183</v>
      </c>
      <c r="M68" s="6" t="s">
        <v>184</v>
      </c>
      <c r="N68" s="6" t="s">
        <v>176</v>
      </c>
      <c r="O68" s="6" t="s">
        <v>178</v>
      </c>
      <c r="P68" s="6" t="s">
        <v>175</v>
      </c>
      <c r="Q68" s="6" t="s">
        <v>177</v>
      </c>
      <c r="R68" s="25" t="s">
        <v>179</v>
      </c>
      <c r="S68" s="25" t="s">
        <v>180</v>
      </c>
      <c r="T68" s="25" t="s">
        <v>181</v>
      </c>
      <c r="U68" s="26">
        <v>0.25</v>
      </c>
      <c r="V68" s="25" t="s">
        <v>182</v>
      </c>
      <c r="W68" s="25" t="s">
        <v>183</v>
      </c>
    </row>
    <row r="69" spans="1:23" ht="13.5" customHeight="1" x14ac:dyDescent="0.35">
      <c r="A69" s="25"/>
      <c r="B69" s="25"/>
      <c r="C69" s="25"/>
      <c r="D69" s="25"/>
      <c r="E69" s="27"/>
      <c r="F69" s="25"/>
      <c r="G69" s="25"/>
      <c r="H69" s="25"/>
      <c r="I69" s="25"/>
      <c r="J69" s="25"/>
      <c r="K69" s="25"/>
      <c r="M69" s="25"/>
      <c r="N69" s="25"/>
      <c r="O69" s="25"/>
      <c r="P69" s="25"/>
      <c r="Q69" s="27"/>
      <c r="R69" s="25"/>
      <c r="S69" s="25"/>
      <c r="T69" s="25"/>
      <c r="U69" s="25"/>
      <c r="V69" s="25"/>
      <c r="W69" s="25"/>
    </row>
    <row r="70" spans="1:23" ht="13.5" customHeight="1" x14ac:dyDescent="0.35">
      <c r="A70" s="25"/>
      <c r="B70" s="25"/>
      <c r="C70" s="25"/>
      <c r="D70" s="25"/>
      <c r="E70" s="27"/>
      <c r="F70" s="25"/>
      <c r="G70" s="25"/>
      <c r="H70" s="25"/>
      <c r="I70" s="25"/>
      <c r="J70" s="25"/>
      <c r="K70" s="25"/>
      <c r="M70" s="25"/>
      <c r="N70" s="25"/>
      <c r="O70" s="25"/>
      <c r="P70" s="25"/>
      <c r="Q70" s="27"/>
      <c r="R70" s="25"/>
      <c r="S70" s="25"/>
      <c r="T70" s="25"/>
      <c r="U70" s="25"/>
      <c r="V70" s="25"/>
      <c r="W70" s="25"/>
    </row>
    <row r="71" spans="1:23" ht="13.5" customHeight="1" x14ac:dyDescent="0.35">
      <c r="A71" s="25"/>
      <c r="B71" s="25"/>
      <c r="C71" s="25"/>
      <c r="D71" s="25"/>
      <c r="E71" s="27"/>
      <c r="F71" s="25"/>
      <c r="G71" s="25"/>
      <c r="H71" s="25"/>
      <c r="I71" s="25"/>
      <c r="J71" s="25"/>
      <c r="K71" s="25"/>
      <c r="M71" s="25"/>
      <c r="N71" s="25"/>
      <c r="O71" s="25"/>
      <c r="P71" s="25"/>
      <c r="Q71" s="27"/>
      <c r="R71" s="25"/>
      <c r="S71" s="25"/>
      <c r="T71" s="25"/>
      <c r="U71" s="25"/>
      <c r="V71" s="25"/>
      <c r="W71" s="25"/>
    </row>
    <row r="72" spans="1:23" ht="13.5" customHeight="1" x14ac:dyDescent="0.35">
      <c r="A72" s="25"/>
      <c r="B72" s="25"/>
      <c r="C72" s="25"/>
      <c r="D72" s="25"/>
      <c r="E72" s="27"/>
      <c r="F72" s="25"/>
      <c r="G72" s="25"/>
      <c r="H72" s="25"/>
      <c r="I72" s="25"/>
      <c r="J72" s="25"/>
      <c r="K72" s="25"/>
      <c r="M72" s="25"/>
      <c r="N72" s="25"/>
      <c r="O72" s="25"/>
      <c r="P72" s="25"/>
      <c r="Q72" s="27"/>
      <c r="R72" s="25"/>
      <c r="S72" s="25"/>
      <c r="T72" s="25"/>
      <c r="U72" s="25"/>
      <c r="V72" s="25"/>
      <c r="W72" s="25"/>
    </row>
    <row r="73" spans="1:23" ht="13.5" customHeight="1" x14ac:dyDescent="0.35">
      <c r="A73" s="25"/>
      <c r="B73" s="25"/>
      <c r="C73" s="25"/>
      <c r="D73" s="25"/>
      <c r="E73" s="27"/>
      <c r="F73" s="25"/>
      <c r="G73" s="25"/>
      <c r="H73" s="25"/>
      <c r="I73" s="25"/>
      <c r="J73" s="25"/>
      <c r="K73" s="25"/>
      <c r="M73" s="25"/>
      <c r="N73" s="25"/>
      <c r="O73" s="25"/>
      <c r="P73" s="25"/>
      <c r="Q73" s="27"/>
      <c r="R73" s="25"/>
      <c r="S73" s="25"/>
      <c r="T73" s="25"/>
      <c r="U73" s="25"/>
      <c r="V73" s="25"/>
      <c r="W73" s="25"/>
    </row>
    <row r="74" spans="1:23" ht="13.5" customHeight="1" x14ac:dyDescent="0.35">
      <c r="F74" s="25"/>
      <c r="G74" s="25"/>
      <c r="H74" s="25"/>
      <c r="I74" s="25"/>
      <c r="J74" s="25"/>
      <c r="K74" s="25"/>
      <c r="R74" s="25"/>
      <c r="S74" s="25"/>
      <c r="T74" s="25"/>
      <c r="U74" s="25"/>
      <c r="V74" s="25"/>
      <c r="W74" s="25"/>
    </row>
    <row r="75" spans="1:23" ht="13.5" customHeight="1" x14ac:dyDescent="0.35">
      <c r="F75" s="25"/>
      <c r="G75" s="25"/>
      <c r="H75" s="25"/>
      <c r="I75" s="25"/>
      <c r="J75" s="25"/>
      <c r="K75" s="25"/>
      <c r="R75" s="25"/>
      <c r="S75" s="25"/>
      <c r="T75" s="25"/>
      <c r="U75" s="25"/>
      <c r="V75" s="25"/>
      <c r="W75" s="25"/>
    </row>
    <row r="76" spans="1:23" ht="13.5" customHeight="1" x14ac:dyDescent="0.35">
      <c r="F76" s="25"/>
      <c r="G76" s="25"/>
      <c r="H76" s="25"/>
      <c r="I76" s="25"/>
      <c r="J76" s="25"/>
      <c r="K76" s="25"/>
      <c r="R76" s="25"/>
      <c r="S76" s="25"/>
      <c r="T76" s="25"/>
      <c r="U76" s="25"/>
      <c r="V76" s="25"/>
      <c r="W76" s="25"/>
    </row>
    <row r="77" spans="1:23" ht="13.5" customHeight="1" x14ac:dyDescent="0.35">
      <c r="F77" s="25"/>
      <c r="G77" s="25"/>
      <c r="H77" s="25"/>
      <c r="I77" s="25"/>
      <c r="J77" s="25"/>
      <c r="K77" s="25"/>
      <c r="R77" s="25"/>
      <c r="S77" s="25"/>
      <c r="T77" s="25"/>
      <c r="U77" s="25"/>
      <c r="V77" s="25"/>
      <c r="W77" s="25"/>
    </row>
    <row r="78" spans="1:23" ht="13.5" customHeight="1" x14ac:dyDescent="0.35"/>
    <row r="79" spans="1:23" ht="13.5" customHeight="1" x14ac:dyDescent="0.35">
      <c r="A79" s="6" t="str">
        <f>sections!B19</f>
        <v>TGA Tom Cook &amp; Nik Hinga</v>
      </c>
      <c r="M79" s="6" t="str">
        <f>sections!B20</f>
        <v>PAT Leighton Pologa &amp; John Harrison</v>
      </c>
    </row>
    <row r="80" spans="1:23" ht="13.5" customHeight="1" x14ac:dyDescent="0.35">
      <c r="A80" s="6" t="s">
        <v>170</v>
      </c>
      <c r="F80" s="6" t="s">
        <v>171</v>
      </c>
      <c r="I80" s="6" t="s">
        <v>196</v>
      </c>
      <c r="M80" s="6" t="s">
        <v>170</v>
      </c>
      <c r="R80" s="6" t="s">
        <v>171</v>
      </c>
      <c r="U80" s="6" t="s">
        <v>197</v>
      </c>
    </row>
    <row r="81" spans="1:23" ht="13.5" customHeight="1" x14ac:dyDescent="0.35">
      <c r="A81" s="6" t="s">
        <v>174</v>
      </c>
      <c r="B81" s="6" t="s">
        <v>175</v>
      </c>
      <c r="C81" s="6" t="s">
        <v>176</v>
      </c>
      <c r="D81" s="6" t="s">
        <v>177</v>
      </c>
      <c r="E81" s="6" t="s">
        <v>178</v>
      </c>
      <c r="F81" s="25" t="s">
        <v>179</v>
      </c>
      <c r="G81" s="25" t="s">
        <v>180</v>
      </c>
      <c r="H81" s="25" t="s">
        <v>181</v>
      </c>
      <c r="I81" s="26">
        <v>0.25</v>
      </c>
      <c r="J81" s="25" t="s">
        <v>182</v>
      </c>
      <c r="K81" s="25" t="s">
        <v>183</v>
      </c>
      <c r="M81" s="6" t="s">
        <v>175</v>
      </c>
      <c r="N81" s="6" t="s">
        <v>177</v>
      </c>
      <c r="O81" s="6" t="s">
        <v>174</v>
      </c>
      <c r="P81" s="6" t="s">
        <v>176</v>
      </c>
      <c r="Q81" s="6" t="s">
        <v>184</v>
      </c>
      <c r="R81" s="25" t="s">
        <v>179</v>
      </c>
      <c r="S81" s="25" t="s">
        <v>180</v>
      </c>
      <c r="T81" s="25" t="s">
        <v>181</v>
      </c>
      <c r="U81" s="26">
        <v>0.25</v>
      </c>
      <c r="V81" s="25" t="s">
        <v>182</v>
      </c>
      <c r="W81" s="25" t="s">
        <v>183</v>
      </c>
    </row>
    <row r="82" spans="1:23" ht="13.5" customHeight="1" x14ac:dyDescent="0.35">
      <c r="A82" s="25"/>
      <c r="B82" s="25"/>
      <c r="C82" s="25"/>
      <c r="D82" s="25"/>
      <c r="E82" s="27"/>
      <c r="F82" s="25"/>
      <c r="G82" s="25"/>
      <c r="H82" s="25"/>
      <c r="I82" s="25"/>
      <c r="J82" s="25"/>
      <c r="K82" s="25"/>
      <c r="M82" s="25"/>
      <c r="N82" s="25"/>
      <c r="O82" s="25"/>
      <c r="P82" s="25"/>
      <c r="Q82" s="27"/>
      <c r="R82" s="25"/>
      <c r="S82" s="25"/>
      <c r="T82" s="25"/>
      <c r="U82" s="25"/>
      <c r="V82" s="25"/>
      <c r="W82" s="25"/>
    </row>
    <row r="83" spans="1:23" ht="13.5" customHeight="1" x14ac:dyDescent="0.35">
      <c r="A83" s="25"/>
      <c r="B83" s="25"/>
      <c r="C83" s="25"/>
      <c r="D83" s="25"/>
      <c r="E83" s="27"/>
      <c r="F83" s="25"/>
      <c r="G83" s="25"/>
      <c r="H83" s="25"/>
      <c r="I83" s="25"/>
      <c r="J83" s="25"/>
      <c r="K83" s="25"/>
      <c r="M83" s="25"/>
      <c r="N83" s="25"/>
      <c r="O83" s="25"/>
      <c r="P83" s="25"/>
      <c r="Q83" s="27"/>
      <c r="R83" s="25"/>
      <c r="S83" s="25"/>
      <c r="T83" s="25"/>
      <c r="U83" s="25"/>
      <c r="V83" s="25"/>
      <c r="W83" s="25"/>
    </row>
    <row r="84" spans="1:23" ht="13.5" customHeight="1" x14ac:dyDescent="0.35">
      <c r="A84" s="25"/>
      <c r="B84" s="25"/>
      <c r="C84" s="25"/>
      <c r="D84" s="25"/>
      <c r="E84" s="27"/>
      <c r="F84" s="25"/>
      <c r="G84" s="25"/>
      <c r="H84" s="25"/>
      <c r="I84" s="25"/>
      <c r="J84" s="25"/>
      <c r="K84" s="25"/>
      <c r="M84" s="25"/>
      <c r="N84" s="25"/>
      <c r="O84" s="25"/>
      <c r="P84" s="25"/>
      <c r="Q84" s="27"/>
      <c r="R84" s="25"/>
      <c r="S84" s="25"/>
      <c r="T84" s="25"/>
      <c r="U84" s="25"/>
      <c r="V84" s="25"/>
      <c r="W84" s="25"/>
    </row>
    <row r="85" spans="1:23" ht="13.5" customHeight="1" x14ac:dyDescent="0.35">
      <c r="A85" s="25"/>
      <c r="B85" s="25"/>
      <c r="C85" s="25"/>
      <c r="D85" s="25"/>
      <c r="E85" s="27"/>
      <c r="F85" s="25"/>
      <c r="G85" s="25"/>
      <c r="H85" s="25"/>
      <c r="I85" s="25"/>
      <c r="J85" s="25"/>
      <c r="K85" s="25"/>
      <c r="M85" s="25"/>
      <c r="N85" s="25"/>
      <c r="O85" s="25"/>
      <c r="P85" s="25"/>
      <c r="Q85" s="27"/>
      <c r="R85" s="25"/>
      <c r="S85" s="25"/>
      <c r="T85" s="25"/>
      <c r="U85" s="25"/>
      <c r="V85" s="25"/>
      <c r="W85" s="25"/>
    </row>
    <row r="86" spans="1:23" ht="13.5" customHeight="1" x14ac:dyDescent="0.35">
      <c r="A86" s="25"/>
      <c r="B86" s="25"/>
      <c r="C86" s="25"/>
      <c r="D86" s="25"/>
      <c r="E86" s="27"/>
      <c r="F86" s="25"/>
      <c r="G86" s="25"/>
      <c r="H86" s="25"/>
      <c r="I86" s="25"/>
      <c r="J86" s="25"/>
      <c r="K86" s="25"/>
      <c r="M86" s="25"/>
      <c r="N86" s="25"/>
      <c r="O86" s="25"/>
      <c r="P86" s="25"/>
      <c r="Q86" s="27"/>
      <c r="R86" s="25"/>
      <c r="S86" s="25"/>
      <c r="T86" s="25"/>
      <c r="U86" s="25"/>
      <c r="V86" s="25"/>
      <c r="W86" s="25"/>
    </row>
    <row r="87" spans="1:23" ht="13.5" customHeight="1" x14ac:dyDescent="0.35">
      <c r="F87" s="25"/>
      <c r="G87" s="25"/>
      <c r="H87" s="25"/>
      <c r="I87" s="25"/>
      <c r="J87" s="25"/>
      <c r="K87" s="25"/>
      <c r="R87" s="25"/>
      <c r="S87" s="25"/>
      <c r="T87" s="25"/>
      <c r="U87" s="25"/>
      <c r="V87" s="25"/>
      <c r="W87" s="25"/>
    </row>
    <row r="88" spans="1:23" ht="13.5" customHeight="1" x14ac:dyDescent="0.35">
      <c r="F88" s="25"/>
      <c r="G88" s="25"/>
      <c r="H88" s="25"/>
      <c r="I88" s="25"/>
      <c r="J88" s="25"/>
      <c r="K88" s="25"/>
      <c r="R88" s="25"/>
      <c r="S88" s="25"/>
      <c r="T88" s="25"/>
      <c r="U88" s="25"/>
      <c r="V88" s="25"/>
      <c r="W88" s="25"/>
    </row>
    <row r="89" spans="1:23" ht="13.5" customHeight="1" x14ac:dyDescent="0.35">
      <c r="F89" s="25"/>
      <c r="G89" s="25"/>
      <c r="H89" s="25"/>
      <c r="I89" s="25"/>
      <c r="J89" s="25"/>
      <c r="K89" s="25"/>
      <c r="R89" s="25"/>
      <c r="S89" s="25"/>
      <c r="T89" s="25"/>
      <c r="U89" s="25"/>
      <c r="V89" s="25"/>
      <c r="W89" s="25"/>
    </row>
    <row r="90" spans="1:23" ht="13.5" customHeight="1" x14ac:dyDescent="0.35">
      <c r="F90" s="25"/>
      <c r="G90" s="25"/>
      <c r="H90" s="25"/>
      <c r="I90" s="25"/>
      <c r="J90" s="25"/>
      <c r="K90" s="25"/>
      <c r="R90" s="25"/>
      <c r="S90" s="25"/>
      <c r="T90" s="25"/>
      <c r="U90" s="25"/>
      <c r="V90" s="25"/>
      <c r="W90" s="25"/>
    </row>
    <row r="91" spans="1:23" ht="13.5" customHeight="1" x14ac:dyDescent="0.35"/>
    <row r="92" spans="1:23" ht="13.5" customHeight="1" x14ac:dyDescent="0.35">
      <c r="A92" s="6" t="str">
        <f>sections!B21</f>
        <v>NPL Kelvin Dunlop &amp; Patrick Duffy</v>
      </c>
      <c r="M92" s="6" t="str">
        <f>sections!B22</f>
        <v>HOW Jason Pickels and Andy Wang</v>
      </c>
    </row>
    <row r="93" spans="1:23" ht="13.5" customHeight="1" x14ac:dyDescent="0.35">
      <c r="A93" s="6" t="s">
        <v>170</v>
      </c>
      <c r="F93" s="6" t="s">
        <v>171</v>
      </c>
      <c r="I93" s="6" t="s">
        <v>198</v>
      </c>
      <c r="M93" s="6" t="s">
        <v>170</v>
      </c>
      <c r="R93" s="6" t="s">
        <v>171</v>
      </c>
      <c r="U93" s="6" t="s">
        <v>199</v>
      </c>
    </row>
    <row r="94" spans="1:23" ht="13.5" customHeight="1" x14ac:dyDescent="0.35">
      <c r="A94" s="6" t="s">
        <v>176</v>
      </c>
      <c r="B94" s="6" t="s">
        <v>178</v>
      </c>
      <c r="C94" s="6" t="s">
        <v>175</v>
      </c>
      <c r="D94" s="6" t="s">
        <v>184</v>
      </c>
      <c r="E94" s="6" t="s">
        <v>174</v>
      </c>
      <c r="F94" s="25" t="s">
        <v>179</v>
      </c>
      <c r="G94" s="25" t="s">
        <v>180</v>
      </c>
      <c r="H94" s="25" t="s">
        <v>181</v>
      </c>
      <c r="I94" s="26">
        <v>0.25</v>
      </c>
      <c r="J94" s="25" t="s">
        <v>182</v>
      </c>
      <c r="K94" s="25" t="s">
        <v>183</v>
      </c>
      <c r="M94" s="6" t="s">
        <v>177</v>
      </c>
      <c r="N94" s="6" t="s">
        <v>174</v>
      </c>
      <c r="O94" s="6" t="s">
        <v>184</v>
      </c>
      <c r="P94" s="6" t="s">
        <v>178</v>
      </c>
      <c r="Q94" s="6" t="s">
        <v>175</v>
      </c>
      <c r="R94" s="25" t="s">
        <v>179</v>
      </c>
      <c r="S94" s="25" t="s">
        <v>180</v>
      </c>
      <c r="T94" s="25" t="s">
        <v>181</v>
      </c>
      <c r="U94" s="26">
        <v>0.25</v>
      </c>
      <c r="V94" s="25" t="s">
        <v>182</v>
      </c>
      <c r="W94" s="25" t="s">
        <v>183</v>
      </c>
    </row>
    <row r="95" spans="1:23" ht="13.5" customHeight="1" x14ac:dyDescent="0.35">
      <c r="A95" s="25"/>
      <c r="B95" s="25"/>
      <c r="C95" s="25"/>
      <c r="D95" s="25"/>
      <c r="E95" s="27"/>
      <c r="F95" s="25"/>
      <c r="G95" s="25"/>
      <c r="H95" s="25"/>
      <c r="I95" s="25"/>
      <c r="J95" s="25"/>
      <c r="K95" s="25"/>
      <c r="M95" s="25"/>
      <c r="N95" s="25"/>
      <c r="O95" s="25"/>
      <c r="P95" s="25"/>
      <c r="Q95" s="27"/>
      <c r="R95" s="25"/>
      <c r="S95" s="25"/>
      <c r="T95" s="25"/>
      <c r="U95" s="25"/>
      <c r="V95" s="25"/>
      <c r="W95" s="25"/>
    </row>
    <row r="96" spans="1:23" ht="13.5" customHeight="1" x14ac:dyDescent="0.35">
      <c r="A96" s="25"/>
      <c r="B96" s="25"/>
      <c r="C96" s="25"/>
      <c r="D96" s="25"/>
      <c r="E96" s="27"/>
      <c r="F96" s="25"/>
      <c r="G96" s="25"/>
      <c r="H96" s="25"/>
      <c r="I96" s="25"/>
      <c r="J96" s="25"/>
      <c r="K96" s="25"/>
      <c r="M96" s="25"/>
      <c r="N96" s="25"/>
      <c r="O96" s="25"/>
      <c r="P96" s="25"/>
      <c r="Q96" s="27"/>
      <c r="R96" s="25"/>
      <c r="S96" s="25"/>
      <c r="T96" s="25"/>
      <c r="U96" s="25"/>
      <c r="V96" s="25"/>
      <c r="W96" s="25"/>
    </row>
    <row r="97" spans="1:23" ht="13.5" customHeight="1" x14ac:dyDescent="0.35">
      <c r="A97" s="25"/>
      <c r="B97" s="25"/>
      <c r="C97" s="25"/>
      <c r="D97" s="25"/>
      <c r="E97" s="27"/>
      <c r="F97" s="25"/>
      <c r="G97" s="25"/>
      <c r="H97" s="25"/>
      <c r="I97" s="25"/>
      <c r="J97" s="25"/>
      <c r="K97" s="25"/>
      <c r="M97" s="25"/>
      <c r="N97" s="25"/>
      <c r="O97" s="25"/>
      <c r="P97" s="25"/>
      <c r="Q97" s="27"/>
      <c r="R97" s="25"/>
      <c r="S97" s="25"/>
      <c r="T97" s="25"/>
      <c r="U97" s="25"/>
      <c r="V97" s="25"/>
      <c r="W97" s="25"/>
    </row>
    <row r="98" spans="1:23" ht="13.5" customHeight="1" x14ac:dyDescent="0.35">
      <c r="A98" s="25"/>
      <c r="B98" s="25"/>
      <c r="C98" s="25"/>
      <c r="D98" s="25"/>
      <c r="E98" s="27"/>
      <c r="F98" s="25"/>
      <c r="G98" s="25"/>
      <c r="H98" s="25"/>
      <c r="I98" s="25"/>
      <c r="J98" s="25"/>
      <c r="K98" s="25"/>
      <c r="M98" s="25"/>
      <c r="N98" s="25"/>
      <c r="O98" s="25"/>
      <c r="P98" s="25"/>
      <c r="Q98" s="27"/>
      <c r="R98" s="25"/>
      <c r="S98" s="25"/>
      <c r="T98" s="25"/>
      <c r="U98" s="25"/>
      <c r="V98" s="25"/>
      <c r="W98" s="25"/>
    </row>
    <row r="99" spans="1:23" ht="13.5" customHeight="1" x14ac:dyDescent="0.35">
      <c r="A99" s="25"/>
      <c r="B99" s="25"/>
      <c r="C99" s="25"/>
      <c r="D99" s="25"/>
      <c r="E99" s="27"/>
      <c r="F99" s="25"/>
      <c r="G99" s="25"/>
      <c r="H99" s="25"/>
      <c r="I99" s="25"/>
      <c r="J99" s="25"/>
      <c r="K99" s="25"/>
      <c r="M99" s="25"/>
      <c r="N99" s="25"/>
      <c r="O99" s="25"/>
      <c r="P99" s="25"/>
      <c r="Q99" s="27"/>
      <c r="R99" s="25"/>
      <c r="S99" s="25"/>
      <c r="T99" s="25"/>
      <c r="U99" s="25"/>
      <c r="V99" s="25"/>
      <c r="W99" s="25"/>
    </row>
    <row r="100" spans="1:23" ht="13.5" customHeight="1" x14ac:dyDescent="0.35">
      <c r="F100" s="25"/>
      <c r="G100" s="25"/>
      <c r="H100" s="25"/>
      <c r="I100" s="25"/>
      <c r="J100" s="25"/>
      <c r="K100" s="25"/>
      <c r="R100" s="25"/>
      <c r="S100" s="25"/>
      <c r="T100" s="25"/>
      <c r="U100" s="25"/>
      <c r="V100" s="25"/>
      <c r="W100" s="25"/>
    </row>
    <row r="101" spans="1:23" ht="13.5" customHeight="1" x14ac:dyDescent="0.35">
      <c r="F101" s="25"/>
      <c r="G101" s="25"/>
      <c r="H101" s="25"/>
      <c r="I101" s="25"/>
      <c r="J101" s="25"/>
      <c r="K101" s="25"/>
      <c r="R101" s="25"/>
      <c r="S101" s="25"/>
      <c r="T101" s="25"/>
      <c r="U101" s="25"/>
      <c r="V101" s="25"/>
      <c r="W101" s="25"/>
    </row>
    <row r="102" spans="1:23" ht="13.5" customHeight="1" x14ac:dyDescent="0.35">
      <c r="F102" s="25"/>
      <c r="G102" s="25"/>
      <c r="H102" s="25"/>
      <c r="I102" s="25"/>
      <c r="J102" s="25"/>
      <c r="K102" s="25"/>
      <c r="R102" s="25"/>
      <c r="S102" s="25"/>
      <c r="T102" s="25"/>
      <c r="U102" s="25"/>
      <c r="V102" s="25"/>
      <c r="W102" s="25"/>
    </row>
    <row r="103" spans="1:23" ht="13.5" customHeight="1" x14ac:dyDescent="0.35">
      <c r="F103" s="25"/>
      <c r="G103" s="25"/>
      <c r="H103" s="25"/>
      <c r="I103" s="25"/>
      <c r="J103" s="25"/>
      <c r="K103" s="25"/>
      <c r="R103" s="25"/>
      <c r="S103" s="25"/>
      <c r="T103" s="25"/>
      <c r="U103" s="25"/>
      <c r="V103" s="25"/>
      <c r="W103" s="25"/>
    </row>
    <row r="104" spans="1:23" ht="13.5" customHeight="1" x14ac:dyDescent="0.35"/>
    <row r="105" spans="1:23" ht="13.5" customHeight="1" x14ac:dyDescent="0.35">
      <c r="A105" s="6" t="str">
        <f>sections!B23</f>
        <v>PUK Rose Rawiri &amp; Mel Apanui</v>
      </c>
      <c r="M105" s="6" t="str">
        <f>sections!B24</f>
        <v>MNU Ivona Coutts &amp; Addison Argus</v>
      </c>
    </row>
    <row r="106" spans="1:23" ht="13.5" customHeight="1" x14ac:dyDescent="0.35">
      <c r="A106" s="6" t="s">
        <v>170</v>
      </c>
      <c r="F106" s="6" t="s">
        <v>171</v>
      </c>
      <c r="I106" s="6" t="s">
        <v>200</v>
      </c>
      <c r="M106" s="6" t="s">
        <v>170</v>
      </c>
      <c r="R106" s="6" t="s">
        <v>171</v>
      </c>
      <c r="U106" s="6" t="s">
        <v>201</v>
      </c>
    </row>
    <row r="107" spans="1:23" ht="13.5" customHeight="1" x14ac:dyDescent="0.35">
      <c r="A107" s="6" t="s">
        <v>178</v>
      </c>
      <c r="B107" s="6" t="s">
        <v>184</v>
      </c>
      <c r="C107" s="6" t="s">
        <v>177</v>
      </c>
      <c r="D107" s="6" t="s">
        <v>174</v>
      </c>
      <c r="E107" s="6" t="s">
        <v>176</v>
      </c>
      <c r="F107" s="25" t="s">
        <v>179</v>
      </c>
      <c r="G107" s="25" t="s">
        <v>180</v>
      </c>
      <c r="H107" s="25" t="s">
        <v>181</v>
      </c>
      <c r="I107" s="26">
        <v>0.25</v>
      </c>
      <c r="J107" s="25" t="s">
        <v>182</v>
      </c>
      <c r="K107" s="25" t="s">
        <v>183</v>
      </c>
      <c r="M107" s="6" t="s">
        <v>184</v>
      </c>
      <c r="N107" s="6" t="s">
        <v>176</v>
      </c>
      <c r="O107" s="6" t="s">
        <v>178</v>
      </c>
      <c r="P107" s="6" t="s">
        <v>175</v>
      </c>
      <c r="Q107" s="6" t="s">
        <v>177</v>
      </c>
      <c r="R107" s="25" t="s">
        <v>179</v>
      </c>
      <c r="S107" s="25" t="s">
        <v>180</v>
      </c>
      <c r="T107" s="25" t="s">
        <v>181</v>
      </c>
      <c r="U107" s="26">
        <v>0.25</v>
      </c>
      <c r="V107" s="25" t="s">
        <v>182</v>
      </c>
      <c r="W107" s="25" t="s">
        <v>183</v>
      </c>
    </row>
    <row r="108" spans="1:23" ht="13.5" customHeight="1" x14ac:dyDescent="0.35">
      <c r="A108" s="25"/>
      <c r="B108" s="25"/>
      <c r="C108" s="25"/>
      <c r="D108" s="25"/>
      <c r="E108" s="27"/>
      <c r="F108" s="25"/>
      <c r="G108" s="25"/>
      <c r="H108" s="25"/>
      <c r="I108" s="25"/>
      <c r="J108" s="25"/>
      <c r="K108" s="25"/>
      <c r="M108" s="25"/>
      <c r="N108" s="25"/>
      <c r="O108" s="25"/>
      <c r="P108" s="25"/>
      <c r="Q108" s="27"/>
      <c r="R108" s="25"/>
      <c r="S108" s="25"/>
      <c r="T108" s="25"/>
      <c r="U108" s="25"/>
      <c r="V108" s="25"/>
      <c r="W108" s="25"/>
    </row>
    <row r="109" spans="1:23" ht="13.5" customHeight="1" x14ac:dyDescent="0.35">
      <c r="A109" s="25"/>
      <c r="B109" s="25"/>
      <c r="C109" s="25"/>
      <c r="D109" s="25"/>
      <c r="E109" s="27"/>
      <c r="F109" s="25"/>
      <c r="G109" s="25"/>
      <c r="H109" s="25"/>
      <c r="I109" s="25"/>
      <c r="J109" s="25"/>
      <c r="K109" s="25"/>
      <c r="M109" s="25"/>
      <c r="N109" s="25"/>
      <c r="O109" s="25"/>
      <c r="P109" s="25"/>
      <c r="Q109" s="27"/>
      <c r="R109" s="25"/>
      <c r="S109" s="25"/>
      <c r="T109" s="25"/>
      <c r="U109" s="25"/>
      <c r="V109" s="25"/>
      <c r="W109" s="25"/>
    </row>
    <row r="110" spans="1:23" ht="13.5" customHeight="1" x14ac:dyDescent="0.35">
      <c r="A110" s="25"/>
      <c r="B110" s="25"/>
      <c r="C110" s="25"/>
      <c r="D110" s="25"/>
      <c r="E110" s="27"/>
      <c r="F110" s="25"/>
      <c r="G110" s="25"/>
      <c r="H110" s="25"/>
      <c r="I110" s="25"/>
      <c r="J110" s="25"/>
      <c r="K110" s="25"/>
      <c r="M110" s="25"/>
      <c r="N110" s="25"/>
      <c r="O110" s="25"/>
      <c r="P110" s="25"/>
      <c r="Q110" s="27"/>
      <c r="R110" s="25"/>
      <c r="S110" s="25"/>
      <c r="T110" s="25"/>
      <c r="U110" s="25"/>
      <c r="V110" s="25"/>
      <c r="W110" s="25"/>
    </row>
    <row r="111" spans="1:23" ht="13.5" customHeight="1" x14ac:dyDescent="0.35">
      <c r="A111" s="25"/>
      <c r="B111" s="25"/>
      <c r="C111" s="25"/>
      <c r="D111" s="25"/>
      <c r="E111" s="27"/>
      <c r="F111" s="25"/>
      <c r="G111" s="25"/>
      <c r="H111" s="25"/>
      <c r="I111" s="25"/>
      <c r="J111" s="25"/>
      <c r="K111" s="25"/>
      <c r="M111" s="25"/>
      <c r="N111" s="25"/>
      <c r="O111" s="25"/>
      <c r="P111" s="25"/>
      <c r="Q111" s="27"/>
      <c r="R111" s="25"/>
      <c r="S111" s="25"/>
      <c r="T111" s="25"/>
      <c r="U111" s="25"/>
      <c r="V111" s="25"/>
      <c r="W111" s="25"/>
    </row>
    <row r="112" spans="1:23" ht="13.5" customHeight="1" x14ac:dyDescent="0.35">
      <c r="A112" s="25"/>
      <c r="B112" s="25"/>
      <c r="C112" s="25"/>
      <c r="D112" s="25"/>
      <c r="E112" s="27"/>
      <c r="F112" s="25"/>
      <c r="G112" s="25"/>
      <c r="H112" s="25"/>
      <c r="I112" s="25"/>
      <c r="J112" s="25"/>
      <c r="K112" s="25"/>
      <c r="M112" s="25"/>
      <c r="N112" s="25"/>
      <c r="O112" s="25"/>
      <c r="P112" s="25"/>
      <c r="Q112" s="27"/>
      <c r="R112" s="25"/>
      <c r="S112" s="25"/>
      <c r="T112" s="25"/>
      <c r="U112" s="25"/>
      <c r="V112" s="25"/>
      <c r="W112" s="25"/>
    </row>
    <row r="113" spans="1:23" ht="13.5" customHeight="1" x14ac:dyDescent="0.35">
      <c r="F113" s="25"/>
      <c r="G113" s="25"/>
      <c r="H113" s="25"/>
      <c r="I113" s="25"/>
      <c r="J113" s="25"/>
      <c r="K113" s="25"/>
      <c r="R113" s="25"/>
      <c r="S113" s="25"/>
      <c r="T113" s="25"/>
      <c r="U113" s="25"/>
      <c r="V113" s="25"/>
      <c r="W113" s="25"/>
    </row>
    <row r="114" spans="1:23" ht="13.5" customHeight="1" x14ac:dyDescent="0.35">
      <c r="F114" s="25"/>
      <c r="G114" s="25"/>
      <c r="H114" s="25"/>
      <c r="I114" s="25"/>
      <c r="J114" s="25"/>
      <c r="K114" s="25"/>
      <c r="R114" s="25"/>
      <c r="S114" s="25"/>
      <c r="T114" s="25"/>
      <c r="U114" s="25"/>
      <c r="V114" s="25"/>
      <c r="W114" s="25"/>
    </row>
    <row r="115" spans="1:23" ht="13.5" customHeight="1" x14ac:dyDescent="0.35">
      <c r="F115" s="25"/>
      <c r="G115" s="25"/>
      <c r="H115" s="25"/>
      <c r="I115" s="25"/>
      <c r="J115" s="25"/>
      <c r="K115" s="25"/>
      <c r="R115" s="25"/>
      <c r="S115" s="25"/>
      <c r="T115" s="25"/>
      <c r="U115" s="25"/>
      <c r="V115" s="25"/>
      <c r="W115" s="25"/>
    </row>
    <row r="116" spans="1:23" ht="13.5" customHeight="1" x14ac:dyDescent="0.35">
      <c r="F116" s="25"/>
      <c r="G116" s="25"/>
      <c r="H116" s="25"/>
      <c r="I116" s="25"/>
      <c r="J116" s="25"/>
      <c r="K116" s="25"/>
      <c r="R116" s="25"/>
      <c r="S116" s="25"/>
      <c r="T116" s="25"/>
      <c r="U116" s="25"/>
      <c r="V116" s="25"/>
      <c r="W116" s="25"/>
    </row>
    <row r="117" spans="1:23" ht="13.5" customHeight="1" x14ac:dyDescent="0.35"/>
    <row r="118" spans="1:23" ht="13.5" customHeight="1" x14ac:dyDescent="0.35">
      <c r="A118" s="6" t="str">
        <f>sections!B27</f>
        <v>NPL Thomas Defaria &amp; Ashleigh Allen</v>
      </c>
      <c r="M118" s="6" t="str">
        <f>sections!B28</f>
        <v>MNU Glen Coutts &amp; Marino Hapi</v>
      </c>
    </row>
    <row r="119" spans="1:23" ht="13.5" customHeight="1" x14ac:dyDescent="0.35">
      <c r="A119" s="6" t="s">
        <v>170</v>
      </c>
      <c r="F119" s="6" t="s">
        <v>171</v>
      </c>
      <c r="I119" s="6" t="s">
        <v>202</v>
      </c>
      <c r="M119" s="6" t="s">
        <v>170</v>
      </c>
      <c r="R119" s="6" t="s">
        <v>171</v>
      </c>
      <c r="U119" s="6" t="s">
        <v>203</v>
      </c>
    </row>
    <row r="120" spans="1:23" ht="13.5" customHeight="1" x14ac:dyDescent="0.35">
      <c r="A120" s="6" t="s">
        <v>174</v>
      </c>
      <c r="B120" s="6" t="s">
        <v>175</v>
      </c>
      <c r="C120" s="6" t="s">
        <v>176</v>
      </c>
      <c r="D120" s="6" t="s">
        <v>177</v>
      </c>
      <c r="E120" s="6" t="s">
        <v>178</v>
      </c>
      <c r="F120" s="25" t="s">
        <v>179</v>
      </c>
      <c r="G120" s="25" t="s">
        <v>180</v>
      </c>
      <c r="H120" s="25" t="s">
        <v>181</v>
      </c>
      <c r="I120" s="26">
        <v>0.25</v>
      </c>
      <c r="J120" s="25" t="s">
        <v>182</v>
      </c>
      <c r="K120" s="25" t="s">
        <v>183</v>
      </c>
      <c r="M120" s="6" t="s">
        <v>175</v>
      </c>
      <c r="N120" s="6" t="s">
        <v>177</v>
      </c>
      <c r="O120" s="6" t="s">
        <v>174</v>
      </c>
      <c r="P120" s="6" t="s">
        <v>176</v>
      </c>
      <c r="Q120" s="6" t="s">
        <v>184</v>
      </c>
      <c r="R120" s="25" t="s">
        <v>179</v>
      </c>
      <c r="S120" s="25" t="s">
        <v>180</v>
      </c>
      <c r="T120" s="25" t="s">
        <v>181</v>
      </c>
      <c r="U120" s="26">
        <v>0.25</v>
      </c>
      <c r="V120" s="25" t="s">
        <v>182</v>
      </c>
      <c r="W120" s="25" t="s">
        <v>183</v>
      </c>
    </row>
    <row r="121" spans="1:23" ht="13.5" customHeight="1" x14ac:dyDescent="0.35">
      <c r="A121" s="25"/>
      <c r="B121" s="25"/>
      <c r="C121" s="25"/>
      <c r="D121" s="25"/>
      <c r="E121" s="27"/>
      <c r="F121" s="25"/>
      <c r="G121" s="25"/>
      <c r="H121" s="25"/>
      <c r="I121" s="25"/>
      <c r="J121" s="25"/>
      <c r="K121" s="25"/>
      <c r="M121" s="25"/>
      <c r="N121" s="25"/>
      <c r="O121" s="25"/>
      <c r="P121" s="25"/>
      <c r="Q121" s="27"/>
      <c r="R121" s="25"/>
      <c r="S121" s="25"/>
      <c r="T121" s="25"/>
      <c r="U121" s="25"/>
      <c r="V121" s="25"/>
      <c r="W121" s="25"/>
    </row>
    <row r="122" spans="1:23" ht="13.5" customHeight="1" x14ac:dyDescent="0.35">
      <c r="A122" s="25"/>
      <c r="B122" s="25"/>
      <c r="C122" s="25"/>
      <c r="D122" s="25"/>
      <c r="E122" s="27"/>
      <c r="F122" s="25"/>
      <c r="G122" s="25"/>
      <c r="H122" s="25"/>
      <c r="I122" s="25"/>
      <c r="J122" s="25"/>
      <c r="K122" s="25"/>
      <c r="M122" s="25"/>
      <c r="N122" s="25"/>
      <c r="O122" s="25"/>
      <c r="P122" s="25"/>
      <c r="Q122" s="27"/>
      <c r="R122" s="25"/>
      <c r="S122" s="25"/>
      <c r="T122" s="25"/>
      <c r="U122" s="25"/>
      <c r="V122" s="25"/>
      <c r="W122" s="25"/>
    </row>
    <row r="123" spans="1:23" ht="13.5" customHeight="1" x14ac:dyDescent="0.35">
      <c r="A123" s="25"/>
      <c r="B123" s="25"/>
      <c r="C123" s="25"/>
      <c r="D123" s="25"/>
      <c r="E123" s="27"/>
      <c r="F123" s="25"/>
      <c r="G123" s="25"/>
      <c r="H123" s="25"/>
      <c r="I123" s="25"/>
      <c r="J123" s="25"/>
      <c r="K123" s="25"/>
      <c r="M123" s="25"/>
      <c r="N123" s="25"/>
      <c r="O123" s="25"/>
      <c r="P123" s="25"/>
      <c r="Q123" s="27"/>
      <c r="R123" s="25"/>
      <c r="S123" s="25"/>
      <c r="T123" s="25"/>
      <c r="U123" s="25"/>
      <c r="V123" s="25"/>
      <c r="W123" s="25"/>
    </row>
    <row r="124" spans="1:23" ht="13.5" customHeight="1" x14ac:dyDescent="0.35">
      <c r="A124" s="25"/>
      <c r="B124" s="25"/>
      <c r="C124" s="25"/>
      <c r="D124" s="25"/>
      <c r="E124" s="27"/>
      <c r="F124" s="25"/>
      <c r="G124" s="25"/>
      <c r="H124" s="25"/>
      <c r="I124" s="25"/>
      <c r="J124" s="25"/>
      <c r="K124" s="25"/>
      <c r="M124" s="25"/>
      <c r="N124" s="25"/>
      <c r="O124" s="25"/>
      <c r="P124" s="25"/>
      <c r="Q124" s="27"/>
      <c r="R124" s="25"/>
      <c r="S124" s="25"/>
      <c r="T124" s="25"/>
      <c r="U124" s="25"/>
      <c r="V124" s="25"/>
      <c r="W124" s="25"/>
    </row>
    <row r="125" spans="1:23" ht="13.5" customHeight="1" x14ac:dyDescent="0.35">
      <c r="A125" s="25"/>
      <c r="B125" s="25"/>
      <c r="C125" s="25"/>
      <c r="D125" s="25"/>
      <c r="E125" s="27"/>
      <c r="F125" s="25"/>
      <c r="G125" s="25"/>
      <c r="H125" s="25"/>
      <c r="I125" s="25"/>
      <c r="J125" s="25"/>
      <c r="K125" s="25"/>
      <c r="M125" s="25"/>
      <c r="N125" s="25"/>
      <c r="O125" s="25"/>
      <c r="P125" s="25"/>
      <c r="Q125" s="27"/>
      <c r="R125" s="25"/>
      <c r="S125" s="25"/>
      <c r="T125" s="25"/>
      <c r="U125" s="25"/>
      <c r="V125" s="25"/>
      <c r="W125" s="25"/>
    </row>
    <row r="126" spans="1:23" ht="13.5" customHeight="1" x14ac:dyDescent="0.35">
      <c r="F126" s="25"/>
      <c r="G126" s="25"/>
      <c r="H126" s="25"/>
      <c r="I126" s="25"/>
      <c r="J126" s="25"/>
      <c r="K126" s="25"/>
      <c r="R126" s="25"/>
      <c r="S126" s="25"/>
      <c r="T126" s="25"/>
      <c r="U126" s="25"/>
      <c r="V126" s="25"/>
      <c r="W126" s="25"/>
    </row>
    <row r="127" spans="1:23" ht="13.5" customHeight="1" x14ac:dyDescent="0.35">
      <c r="F127" s="25"/>
      <c r="G127" s="25"/>
      <c r="H127" s="25"/>
      <c r="I127" s="25"/>
      <c r="J127" s="25"/>
      <c r="K127" s="25"/>
      <c r="R127" s="25"/>
      <c r="S127" s="25"/>
      <c r="T127" s="25"/>
      <c r="U127" s="25"/>
      <c r="V127" s="25"/>
      <c r="W127" s="25"/>
    </row>
    <row r="128" spans="1:23" ht="13.5" customHeight="1" x14ac:dyDescent="0.35">
      <c r="F128" s="25"/>
      <c r="G128" s="25"/>
      <c r="H128" s="25"/>
      <c r="I128" s="25"/>
      <c r="J128" s="25"/>
      <c r="K128" s="25"/>
      <c r="R128" s="25"/>
      <c r="S128" s="25"/>
      <c r="T128" s="25"/>
      <c r="U128" s="25"/>
      <c r="V128" s="25"/>
      <c r="W128" s="25"/>
    </row>
    <row r="129" spans="1:23" ht="13.5" customHeight="1" x14ac:dyDescent="0.35">
      <c r="F129" s="25"/>
      <c r="G129" s="25"/>
      <c r="H129" s="25"/>
      <c r="I129" s="25"/>
      <c r="J129" s="25"/>
      <c r="K129" s="25"/>
      <c r="R129" s="25"/>
      <c r="S129" s="25"/>
      <c r="T129" s="25"/>
      <c r="U129" s="25"/>
      <c r="V129" s="25"/>
      <c r="W129" s="25"/>
    </row>
    <row r="130" spans="1:23" ht="13.5" customHeight="1" x14ac:dyDescent="0.35"/>
    <row r="131" spans="1:23" ht="13.5" customHeight="1" x14ac:dyDescent="0.35">
      <c r="A131" s="6" t="str">
        <f>sections!B29</f>
        <v>PAT Frank Edwards &amp; Gavin Anstis</v>
      </c>
      <c r="M131" s="6" t="str">
        <f>sections!B30</f>
        <v>HOW Paul G Brown and Nina Massold</v>
      </c>
    </row>
    <row r="132" spans="1:23" ht="13.5" customHeight="1" x14ac:dyDescent="0.35">
      <c r="A132" s="6" t="s">
        <v>170</v>
      </c>
      <c r="F132" s="6" t="s">
        <v>171</v>
      </c>
      <c r="I132" s="6" t="s">
        <v>204</v>
      </c>
      <c r="M132" s="6" t="s">
        <v>170</v>
      </c>
      <c r="R132" s="6" t="s">
        <v>171</v>
      </c>
      <c r="U132" s="6" t="s">
        <v>205</v>
      </c>
    </row>
    <row r="133" spans="1:23" ht="13.5" customHeight="1" x14ac:dyDescent="0.35">
      <c r="A133" s="6" t="s">
        <v>176</v>
      </c>
      <c r="B133" s="6" t="s">
        <v>178</v>
      </c>
      <c r="C133" s="6" t="s">
        <v>175</v>
      </c>
      <c r="D133" s="6" t="s">
        <v>184</v>
      </c>
      <c r="E133" s="6" t="s">
        <v>174</v>
      </c>
      <c r="F133" s="25" t="s">
        <v>179</v>
      </c>
      <c r="G133" s="25" t="s">
        <v>180</v>
      </c>
      <c r="H133" s="25" t="s">
        <v>181</v>
      </c>
      <c r="I133" s="26">
        <v>0.25</v>
      </c>
      <c r="J133" s="25" t="s">
        <v>182</v>
      </c>
      <c r="K133" s="25" t="s">
        <v>183</v>
      </c>
      <c r="M133" s="6" t="s">
        <v>177</v>
      </c>
      <c r="N133" s="6" t="s">
        <v>174</v>
      </c>
      <c r="O133" s="6" t="s">
        <v>184</v>
      </c>
      <c r="P133" s="6" t="s">
        <v>178</v>
      </c>
      <c r="Q133" s="6" t="s">
        <v>175</v>
      </c>
      <c r="R133" s="25" t="s">
        <v>179</v>
      </c>
      <c r="S133" s="25" t="s">
        <v>180</v>
      </c>
      <c r="T133" s="25" t="s">
        <v>181</v>
      </c>
      <c r="U133" s="26">
        <v>0.25</v>
      </c>
      <c r="V133" s="25" t="s">
        <v>182</v>
      </c>
      <c r="W133" s="25" t="s">
        <v>183</v>
      </c>
    </row>
    <row r="134" spans="1:23" ht="13.5" customHeight="1" x14ac:dyDescent="0.35">
      <c r="A134" s="25"/>
      <c r="B134" s="25"/>
      <c r="C134" s="25"/>
      <c r="D134" s="25"/>
      <c r="E134" s="27"/>
      <c r="F134" s="25"/>
      <c r="G134" s="25"/>
      <c r="H134" s="25"/>
      <c r="I134" s="25"/>
      <c r="J134" s="25"/>
      <c r="K134" s="25"/>
      <c r="M134" s="25"/>
      <c r="N134" s="25"/>
      <c r="O134" s="25"/>
      <c r="P134" s="25"/>
      <c r="Q134" s="27"/>
      <c r="R134" s="25"/>
      <c r="S134" s="25"/>
      <c r="T134" s="25"/>
      <c r="U134" s="25"/>
      <c r="V134" s="25"/>
      <c r="W134" s="25"/>
    </row>
    <row r="135" spans="1:23" ht="13.5" customHeight="1" x14ac:dyDescent="0.35">
      <c r="A135" s="25"/>
      <c r="B135" s="25"/>
      <c r="C135" s="25"/>
      <c r="D135" s="25"/>
      <c r="E135" s="27"/>
      <c r="F135" s="25"/>
      <c r="G135" s="25"/>
      <c r="H135" s="25"/>
      <c r="I135" s="25"/>
      <c r="J135" s="25"/>
      <c r="K135" s="25"/>
      <c r="M135" s="25"/>
      <c r="N135" s="25"/>
      <c r="O135" s="25"/>
      <c r="P135" s="25"/>
      <c r="Q135" s="27"/>
      <c r="R135" s="25"/>
      <c r="S135" s="25"/>
      <c r="T135" s="25"/>
      <c r="U135" s="25"/>
      <c r="V135" s="25"/>
      <c r="W135" s="25"/>
    </row>
    <row r="136" spans="1:23" ht="13.5" customHeight="1" x14ac:dyDescent="0.35">
      <c r="A136" s="25"/>
      <c r="B136" s="25"/>
      <c r="C136" s="25"/>
      <c r="D136" s="25"/>
      <c r="E136" s="27"/>
      <c r="F136" s="25"/>
      <c r="G136" s="25"/>
      <c r="H136" s="25"/>
      <c r="I136" s="25"/>
      <c r="J136" s="25"/>
      <c r="K136" s="25"/>
      <c r="M136" s="25"/>
      <c r="N136" s="25"/>
      <c r="O136" s="25"/>
      <c r="P136" s="25"/>
      <c r="Q136" s="27"/>
      <c r="R136" s="25"/>
      <c r="S136" s="25"/>
      <c r="T136" s="25"/>
      <c r="U136" s="25"/>
      <c r="V136" s="25"/>
      <c r="W136" s="25"/>
    </row>
    <row r="137" spans="1:23" ht="13.5" customHeight="1" x14ac:dyDescent="0.35">
      <c r="A137" s="25"/>
      <c r="B137" s="25"/>
      <c r="C137" s="25"/>
      <c r="D137" s="25"/>
      <c r="E137" s="27"/>
      <c r="F137" s="25"/>
      <c r="G137" s="25"/>
      <c r="H137" s="25"/>
      <c r="I137" s="25"/>
      <c r="J137" s="25"/>
      <c r="K137" s="25"/>
      <c r="M137" s="25"/>
      <c r="N137" s="25"/>
      <c r="O137" s="25"/>
      <c r="P137" s="25"/>
      <c r="Q137" s="27"/>
      <c r="R137" s="25"/>
      <c r="S137" s="25"/>
      <c r="T137" s="25"/>
      <c r="U137" s="25"/>
      <c r="V137" s="25"/>
      <c r="W137" s="25"/>
    </row>
    <row r="138" spans="1:23" ht="13.5" customHeight="1" x14ac:dyDescent="0.35">
      <c r="A138" s="25"/>
      <c r="B138" s="25"/>
      <c r="C138" s="25"/>
      <c r="D138" s="25"/>
      <c r="E138" s="27"/>
      <c r="F138" s="25"/>
      <c r="G138" s="25"/>
      <c r="H138" s="25"/>
      <c r="I138" s="25"/>
      <c r="J138" s="25"/>
      <c r="K138" s="25"/>
      <c r="M138" s="25"/>
      <c r="N138" s="25"/>
      <c r="O138" s="25"/>
      <c r="P138" s="25"/>
      <c r="Q138" s="27"/>
      <c r="R138" s="25"/>
      <c r="S138" s="25"/>
      <c r="T138" s="25"/>
      <c r="U138" s="25"/>
      <c r="V138" s="25"/>
      <c r="W138" s="25"/>
    </row>
    <row r="139" spans="1:23" ht="13.5" customHeight="1" x14ac:dyDescent="0.35">
      <c r="F139" s="25"/>
      <c r="G139" s="25"/>
      <c r="H139" s="25"/>
      <c r="I139" s="25"/>
      <c r="J139" s="25"/>
      <c r="K139" s="25"/>
      <c r="R139" s="25"/>
      <c r="S139" s="25"/>
      <c r="T139" s="25"/>
      <c r="U139" s="25"/>
      <c r="V139" s="25"/>
      <c r="W139" s="25"/>
    </row>
    <row r="140" spans="1:23" ht="13.5" customHeight="1" x14ac:dyDescent="0.35">
      <c r="F140" s="25"/>
      <c r="G140" s="25"/>
      <c r="H140" s="25"/>
      <c r="I140" s="25"/>
      <c r="J140" s="25"/>
      <c r="K140" s="25"/>
      <c r="R140" s="25"/>
      <c r="S140" s="25"/>
      <c r="T140" s="25"/>
      <c r="U140" s="25"/>
      <c r="V140" s="25"/>
      <c r="W140" s="25"/>
    </row>
    <row r="141" spans="1:23" ht="13.5" customHeight="1" x14ac:dyDescent="0.35">
      <c r="F141" s="25"/>
      <c r="G141" s="25"/>
      <c r="H141" s="25"/>
      <c r="I141" s="25"/>
      <c r="J141" s="25"/>
      <c r="K141" s="25"/>
      <c r="R141" s="25"/>
      <c r="S141" s="25"/>
      <c r="T141" s="25"/>
      <c r="U141" s="25"/>
      <c r="V141" s="25"/>
      <c r="W141" s="25"/>
    </row>
    <row r="142" spans="1:23" ht="13.5" customHeight="1" x14ac:dyDescent="0.35">
      <c r="F142" s="25"/>
      <c r="G142" s="25"/>
      <c r="H142" s="25"/>
      <c r="I142" s="25"/>
      <c r="J142" s="25"/>
      <c r="K142" s="25"/>
      <c r="R142" s="25"/>
      <c r="S142" s="25"/>
      <c r="T142" s="25"/>
      <c r="U142" s="25"/>
      <c r="V142" s="25"/>
      <c r="W142" s="25"/>
    </row>
    <row r="143" spans="1:23" ht="13.5" customHeight="1" x14ac:dyDescent="0.35"/>
    <row r="144" spans="1:23" ht="13.5" customHeight="1" x14ac:dyDescent="0.35">
      <c r="A144" s="6" t="str">
        <f>sections!B31</f>
        <v>PUK Martin Keeley &amp; Natasha Smit</v>
      </c>
      <c r="M144" s="6" t="str">
        <f>sections!B32</f>
        <v>OTA Joseph Maiava &amp; Palepoi</v>
      </c>
    </row>
    <row r="145" spans="1:23" ht="13.5" customHeight="1" x14ac:dyDescent="0.35">
      <c r="A145" s="6" t="s">
        <v>170</v>
      </c>
      <c r="F145" s="6" t="s">
        <v>171</v>
      </c>
      <c r="I145" s="6" t="s">
        <v>206</v>
      </c>
      <c r="M145" s="6" t="s">
        <v>170</v>
      </c>
      <c r="R145" s="6" t="s">
        <v>171</v>
      </c>
      <c r="U145" s="6" t="s">
        <v>207</v>
      </c>
    </row>
    <row r="146" spans="1:23" ht="13.5" customHeight="1" x14ac:dyDescent="0.35">
      <c r="A146" s="6" t="s">
        <v>178</v>
      </c>
      <c r="B146" s="6" t="s">
        <v>184</v>
      </c>
      <c r="C146" s="6" t="s">
        <v>177</v>
      </c>
      <c r="D146" s="6" t="s">
        <v>174</v>
      </c>
      <c r="E146" s="6" t="s">
        <v>176</v>
      </c>
      <c r="F146" s="25" t="s">
        <v>179</v>
      </c>
      <c r="G146" s="25" t="s">
        <v>180</v>
      </c>
      <c r="H146" s="25" t="s">
        <v>181</v>
      </c>
      <c r="I146" s="26">
        <v>0.25</v>
      </c>
      <c r="J146" s="25" t="s">
        <v>182</v>
      </c>
      <c r="K146" s="25" t="s">
        <v>183</v>
      </c>
      <c r="M146" s="6" t="s">
        <v>184</v>
      </c>
      <c r="N146" s="6" t="s">
        <v>176</v>
      </c>
      <c r="O146" s="6" t="s">
        <v>178</v>
      </c>
      <c r="P146" s="6" t="s">
        <v>175</v>
      </c>
      <c r="Q146" s="6" t="s">
        <v>177</v>
      </c>
      <c r="R146" s="25" t="s">
        <v>179</v>
      </c>
      <c r="S146" s="25" t="s">
        <v>180</v>
      </c>
      <c r="T146" s="25" t="s">
        <v>181</v>
      </c>
      <c r="U146" s="26">
        <v>0.25</v>
      </c>
      <c r="V146" s="25" t="s">
        <v>182</v>
      </c>
      <c r="W146" s="25" t="s">
        <v>183</v>
      </c>
    </row>
    <row r="147" spans="1:23" ht="13.5" customHeight="1" x14ac:dyDescent="0.35">
      <c r="A147" s="25"/>
      <c r="B147" s="25"/>
      <c r="C147" s="25"/>
      <c r="D147" s="25"/>
      <c r="E147" s="27"/>
      <c r="F147" s="25"/>
      <c r="G147" s="25"/>
      <c r="H147" s="25"/>
      <c r="I147" s="25"/>
      <c r="J147" s="25"/>
      <c r="K147" s="25"/>
      <c r="M147" s="25"/>
      <c r="N147" s="25"/>
      <c r="O147" s="25"/>
      <c r="P147" s="25"/>
      <c r="Q147" s="27"/>
      <c r="R147" s="25"/>
      <c r="S147" s="25"/>
      <c r="T147" s="25"/>
      <c r="U147" s="25"/>
      <c r="V147" s="25"/>
      <c r="W147" s="25"/>
    </row>
    <row r="148" spans="1:23" ht="13.5" customHeight="1" x14ac:dyDescent="0.35">
      <c r="A148" s="25"/>
      <c r="B148" s="25"/>
      <c r="C148" s="25"/>
      <c r="D148" s="25"/>
      <c r="E148" s="27"/>
      <c r="F148" s="25"/>
      <c r="G148" s="25"/>
      <c r="H148" s="25"/>
      <c r="I148" s="25"/>
      <c r="J148" s="25"/>
      <c r="K148" s="25"/>
      <c r="M148" s="25"/>
      <c r="N148" s="25"/>
      <c r="O148" s="25"/>
      <c r="P148" s="25"/>
      <c r="Q148" s="27"/>
      <c r="R148" s="25"/>
      <c r="S148" s="25"/>
      <c r="T148" s="25"/>
      <c r="U148" s="25"/>
      <c r="V148" s="25"/>
      <c r="W148" s="25"/>
    </row>
    <row r="149" spans="1:23" ht="13.5" customHeight="1" x14ac:dyDescent="0.35">
      <c r="A149" s="25"/>
      <c r="B149" s="25"/>
      <c r="C149" s="25"/>
      <c r="D149" s="25"/>
      <c r="E149" s="27"/>
      <c r="F149" s="25"/>
      <c r="G149" s="25"/>
      <c r="H149" s="25"/>
      <c r="I149" s="25"/>
      <c r="J149" s="25"/>
      <c r="K149" s="25"/>
      <c r="M149" s="25"/>
      <c r="N149" s="25"/>
      <c r="O149" s="25"/>
      <c r="P149" s="25"/>
      <c r="Q149" s="27"/>
      <c r="R149" s="25"/>
      <c r="S149" s="25"/>
      <c r="T149" s="25"/>
      <c r="U149" s="25"/>
      <c r="V149" s="25"/>
      <c r="W149" s="25"/>
    </row>
    <row r="150" spans="1:23" ht="13.5" customHeight="1" x14ac:dyDescent="0.35">
      <c r="A150" s="25"/>
      <c r="B150" s="25"/>
      <c r="C150" s="25"/>
      <c r="D150" s="25"/>
      <c r="E150" s="27"/>
      <c r="F150" s="25"/>
      <c r="G150" s="25"/>
      <c r="H150" s="25"/>
      <c r="I150" s="25"/>
      <c r="J150" s="25"/>
      <c r="K150" s="25"/>
      <c r="M150" s="25"/>
      <c r="N150" s="25"/>
      <c r="O150" s="25"/>
      <c r="P150" s="25"/>
      <c r="Q150" s="27"/>
      <c r="R150" s="25"/>
      <c r="S150" s="25"/>
      <c r="T150" s="25"/>
      <c r="U150" s="25"/>
      <c r="V150" s="25"/>
      <c r="W150" s="25"/>
    </row>
    <row r="151" spans="1:23" ht="13.5" customHeight="1" x14ac:dyDescent="0.35">
      <c r="A151" s="25"/>
      <c r="B151" s="25"/>
      <c r="C151" s="25"/>
      <c r="D151" s="25"/>
      <c r="E151" s="27"/>
      <c r="F151" s="25"/>
      <c r="G151" s="25"/>
      <c r="H151" s="25"/>
      <c r="I151" s="25"/>
      <c r="J151" s="25"/>
      <c r="K151" s="25"/>
      <c r="M151" s="25"/>
      <c r="N151" s="25"/>
      <c r="O151" s="25"/>
      <c r="P151" s="25"/>
      <c r="Q151" s="27"/>
      <c r="R151" s="25"/>
      <c r="S151" s="25"/>
      <c r="T151" s="25"/>
      <c r="U151" s="25"/>
      <c r="V151" s="25"/>
      <c r="W151" s="25"/>
    </row>
    <row r="152" spans="1:23" ht="13.5" customHeight="1" x14ac:dyDescent="0.35">
      <c r="F152" s="25"/>
      <c r="G152" s="25"/>
      <c r="H152" s="25"/>
      <c r="I152" s="25"/>
      <c r="J152" s="25"/>
      <c r="K152" s="25"/>
      <c r="R152" s="25"/>
      <c r="S152" s="25"/>
      <c r="T152" s="25"/>
      <c r="U152" s="25"/>
      <c r="V152" s="25"/>
      <c r="W152" s="25"/>
    </row>
    <row r="153" spans="1:23" ht="13.5" customHeight="1" x14ac:dyDescent="0.35">
      <c r="F153" s="25"/>
      <c r="G153" s="25"/>
      <c r="H153" s="25"/>
      <c r="I153" s="25"/>
      <c r="J153" s="25"/>
      <c r="K153" s="25"/>
      <c r="R153" s="25"/>
      <c r="S153" s="25"/>
      <c r="T153" s="25"/>
      <c r="U153" s="25"/>
      <c r="V153" s="25"/>
      <c r="W153" s="25"/>
    </row>
    <row r="154" spans="1:23" ht="13.5" customHeight="1" x14ac:dyDescent="0.35">
      <c r="F154" s="25"/>
      <c r="G154" s="25"/>
      <c r="H154" s="25"/>
      <c r="I154" s="25"/>
      <c r="J154" s="25"/>
      <c r="K154" s="25"/>
      <c r="R154" s="25"/>
      <c r="S154" s="25"/>
      <c r="T154" s="25"/>
      <c r="U154" s="25"/>
      <c r="V154" s="25"/>
      <c r="W154" s="25"/>
    </row>
    <row r="155" spans="1:23" ht="13.5" customHeight="1" x14ac:dyDescent="0.35">
      <c r="F155" s="25"/>
      <c r="G155" s="25"/>
      <c r="H155" s="25"/>
      <c r="I155" s="25"/>
      <c r="J155" s="25"/>
      <c r="K155" s="25"/>
      <c r="R155" s="25"/>
      <c r="S155" s="25"/>
      <c r="T155" s="25"/>
      <c r="U155" s="25"/>
      <c r="V155" s="25"/>
      <c r="W155" s="25"/>
    </row>
    <row r="156" spans="1:23" ht="13.5" customHeight="1" x14ac:dyDescent="0.35"/>
    <row r="157" spans="1:23" ht="13.5" customHeight="1" x14ac:dyDescent="0.35">
      <c r="A157" s="6" t="str">
        <f>sections!B35</f>
        <v>TOK Phil Wilkinson &amp; Des Blair</v>
      </c>
      <c r="M157" s="6" t="str">
        <f>sections!B36</f>
        <v>GLE Brett Beswick &amp; Gordon Gibson</v>
      </c>
    </row>
    <row r="158" spans="1:23" ht="13.5" customHeight="1" x14ac:dyDescent="0.35">
      <c r="A158" s="6" t="s">
        <v>170</v>
      </c>
      <c r="F158" s="6" t="s">
        <v>171</v>
      </c>
      <c r="I158" s="6" t="s">
        <v>208</v>
      </c>
      <c r="M158" s="6" t="s">
        <v>170</v>
      </c>
      <c r="R158" s="6" t="s">
        <v>171</v>
      </c>
      <c r="U158" s="6" t="s">
        <v>209</v>
      </c>
    </row>
    <row r="159" spans="1:23" ht="13.5" customHeight="1" x14ac:dyDescent="0.35">
      <c r="A159" s="6" t="s">
        <v>174</v>
      </c>
      <c r="B159" s="6" t="s">
        <v>175</v>
      </c>
      <c r="C159" s="6" t="s">
        <v>176</v>
      </c>
      <c r="D159" s="6" t="s">
        <v>177</v>
      </c>
      <c r="E159" s="6" t="s">
        <v>178</v>
      </c>
      <c r="F159" s="25" t="s">
        <v>179</v>
      </c>
      <c r="G159" s="25" t="s">
        <v>180</v>
      </c>
      <c r="H159" s="25" t="s">
        <v>181</v>
      </c>
      <c r="I159" s="26">
        <v>0.25</v>
      </c>
      <c r="J159" s="25" t="s">
        <v>182</v>
      </c>
      <c r="K159" s="25" t="s">
        <v>183</v>
      </c>
      <c r="M159" s="6" t="s">
        <v>175</v>
      </c>
      <c r="N159" s="6" t="s">
        <v>177</v>
      </c>
      <c r="O159" s="6" t="s">
        <v>174</v>
      </c>
      <c r="P159" s="6" t="s">
        <v>176</v>
      </c>
      <c r="Q159" s="6" t="s">
        <v>184</v>
      </c>
      <c r="R159" s="25" t="s">
        <v>179</v>
      </c>
      <c r="S159" s="25" t="s">
        <v>180</v>
      </c>
      <c r="T159" s="25" t="s">
        <v>181</v>
      </c>
      <c r="U159" s="26">
        <v>0.25</v>
      </c>
      <c r="V159" s="25" t="s">
        <v>182</v>
      </c>
      <c r="W159" s="25" t="s">
        <v>183</v>
      </c>
    </row>
    <row r="160" spans="1:23" ht="13.5" customHeight="1" x14ac:dyDescent="0.35">
      <c r="A160" s="25"/>
      <c r="B160" s="25"/>
      <c r="C160" s="25"/>
      <c r="D160" s="25"/>
      <c r="E160" s="27"/>
      <c r="F160" s="25"/>
      <c r="G160" s="25"/>
      <c r="H160" s="25"/>
      <c r="I160" s="25"/>
      <c r="J160" s="25"/>
      <c r="K160" s="25"/>
      <c r="M160" s="25"/>
      <c r="N160" s="25"/>
      <c r="O160" s="25"/>
      <c r="P160" s="25"/>
      <c r="Q160" s="27"/>
      <c r="R160" s="25"/>
      <c r="S160" s="25"/>
      <c r="T160" s="25"/>
      <c r="U160" s="25"/>
      <c r="V160" s="25"/>
      <c r="W160" s="25"/>
    </row>
    <row r="161" spans="1:23" ht="13.5" customHeight="1" x14ac:dyDescent="0.35">
      <c r="A161" s="25"/>
      <c r="B161" s="25"/>
      <c r="C161" s="25"/>
      <c r="D161" s="25"/>
      <c r="E161" s="27"/>
      <c r="F161" s="25"/>
      <c r="G161" s="25"/>
      <c r="H161" s="25"/>
      <c r="I161" s="25"/>
      <c r="J161" s="25"/>
      <c r="K161" s="25"/>
      <c r="M161" s="25"/>
      <c r="N161" s="25"/>
      <c r="O161" s="25"/>
      <c r="P161" s="25"/>
      <c r="Q161" s="27"/>
      <c r="R161" s="25"/>
      <c r="S161" s="25"/>
      <c r="T161" s="25"/>
      <c r="U161" s="25"/>
      <c r="V161" s="25"/>
      <c r="W161" s="25"/>
    </row>
    <row r="162" spans="1:23" ht="13.5" customHeight="1" x14ac:dyDescent="0.35">
      <c r="A162" s="25"/>
      <c r="B162" s="25"/>
      <c r="C162" s="25"/>
      <c r="D162" s="25"/>
      <c r="E162" s="27"/>
      <c r="F162" s="25"/>
      <c r="G162" s="25"/>
      <c r="H162" s="25"/>
      <c r="I162" s="25"/>
      <c r="J162" s="25"/>
      <c r="K162" s="25"/>
      <c r="M162" s="25"/>
      <c r="N162" s="25"/>
      <c r="O162" s="25"/>
      <c r="P162" s="25"/>
      <c r="Q162" s="27"/>
      <c r="R162" s="25"/>
      <c r="S162" s="25"/>
      <c r="T162" s="25"/>
      <c r="U162" s="25"/>
      <c r="V162" s="25"/>
      <c r="W162" s="25"/>
    </row>
    <row r="163" spans="1:23" ht="13.5" customHeight="1" x14ac:dyDescent="0.35">
      <c r="A163" s="25"/>
      <c r="B163" s="25"/>
      <c r="C163" s="25"/>
      <c r="D163" s="25"/>
      <c r="E163" s="27"/>
      <c r="F163" s="25"/>
      <c r="G163" s="25"/>
      <c r="H163" s="25"/>
      <c r="I163" s="25"/>
      <c r="J163" s="25"/>
      <c r="K163" s="25"/>
      <c r="M163" s="25"/>
      <c r="N163" s="25"/>
      <c r="O163" s="25"/>
      <c r="P163" s="25"/>
      <c r="Q163" s="27"/>
      <c r="R163" s="25"/>
      <c r="S163" s="25"/>
      <c r="T163" s="25"/>
      <c r="U163" s="25"/>
      <c r="V163" s="25"/>
      <c r="W163" s="25"/>
    </row>
    <row r="164" spans="1:23" ht="13.5" customHeight="1" x14ac:dyDescent="0.35">
      <c r="A164" s="25"/>
      <c r="B164" s="25"/>
      <c r="C164" s="25"/>
      <c r="D164" s="25"/>
      <c r="E164" s="27"/>
      <c r="F164" s="25"/>
      <c r="G164" s="25"/>
      <c r="H164" s="25"/>
      <c r="I164" s="25"/>
      <c r="J164" s="25"/>
      <c r="K164" s="25"/>
      <c r="M164" s="25"/>
      <c r="N164" s="25"/>
      <c r="O164" s="25"/>
      <c r="P164" s="25"/>
      <c r="Q164" s="27"/>
      <c r="R164" s="25"/>
      <c r="S164" s="25"/>
      <c r="T164" s="25"/>
      <c r="U164" s="25"/>
      <c r="V164" s="25"/>
      <c r="W164" s="25"/>
    </row>
    <row r="165" spans="1:23" ht="13.5" customHeight="1" x14ac:dyDescent="0.35">
      <c r="F165" s="25"/>
      <c r="G165" s="25"/>
      <c r="H165" s="25"/>
      <c r="I165" s="25"/>
      <c r="J165" s="25"/>
      <c r="K165" s="25"/>
      <c r="R165" s="25"/>
      <c r="S165" s="25"/>
      <c r="T165" s="25"/>
      <c r="U165" s="25"/>
      <c r="V165" s="25"/>
      <c r="W165" s="25"/>
    </row>
    <row r="166" spans="1:23" ht="13.5" customHeight="1" x14ac:dyDescent="0.35">
      <c r="F166" s="25"/>
      <c r="G166" s="25"/>
      <c r="H166" s="25"/>
      <c r="I166" s="25"/>
      <c r="J166" s="25"/>
      <c r="K166" s="25"/>
      <c r="R166" s="25"/>
      <c r="S166" s="25"/>
      <c r="T166" s="25"/>
      <c r="U166" s="25"/>
      <c r="V166" s="25"/>
      <c r="W166" s="25"/>
    </row>
    <row r="167" spans="1:23" ht="13.5" customHeight="1" x14ac:dyDescent="0.35">
      <c r="F167" s="25"/>
      <c r="G167" s="25"/>
      <c r="H167" s="25"/>
      <c r="I167" s="25"/>
      <c r="J167" s="25"/>
      <c r="K167" s="25"/>
      <c r="R167" s="25"/>
      <c r="S167" s="25"/>
      <c r="T167" s="25"/>
      <c r="U167" s="25"/>
      <c r="V167" s="25"/>
      <c r="W167" s="25"/>
    </row>
    <row r="168" spans="1:23" ht="13.5" customHeight="1" x14ac:dyDescent="0.35">
      <c r="F168" s="25"/>
      <c r="G168" s="25"/>
      <c r="H168" s="25"/>
      <c r="I168" s="25"/>
      <c r="J168" s="25"/>
      <c r="K168" s="25"/>
      <c r="R168" s="25"/>
      <c r="S168" s="25"/>
      <c r="T168" s="25"/>
      <c r="U168" s="25"/>
      <c r="V168" s="25"/>
      <c r="W168" s="25"/>
    </row>
    <row r="169" spans="1:23" ht="13.5" customHeight="1" x14ac:dyDescent="0.35"/>
    <row r="170" spans="1:23" ht="13.5" customHeight="1" x14ac:dyDescent="0.35">
      <c r="A170" s="6" t="str">
        <f>sections!B37</f>
        <v>WAI Roger Beardshall &amp; Dale Burns</v>
      </c>
      <c r="M170" s="6" t="str">
        <f>sections!B38</f>
        <v>OTA Saolele Tavae &amp; Fili Salia</v>
      </c>
    </row>
    <row r="171" spans="1:23" ht="13.5" customHeight="1" x14ac:dyDescent="0.35">
      <c r="A171" s="6" t="s">
        <v>170</v>
      </c>
      <c r="F171" s="6" t="s">
        <v>171</v>
      </c>
      <c r="I171" s="6" t="s">
        <v>210</v>
      </c>
      <c r="M171" s="6" t="s">
        <v>170</v>
      </c>
      <c r="R171" s="6" t="s">
        <v>171</v>
      </c>
      <c r="U171" s="6" t="s">
        <v>211</v>
      </c>
    </row>
    <row r="172" spans="1:23" ht="13.5" customHeight="1" x14ac:dyDescent="0.35">
      <c r="A172" s="6" t="s">
        <v>176</v>
      </c>
      <c r="B172" s="6" t="s">
        <v>178</v>
      </c>
      <c r="C172" s="6" t="s">
        <v>175</v>
      </c>
      <c r="D172" s="6" t="s">
        <v>184</v>
      </c>
      <c r="E172" s="6" t="s">
        <v>174</v>
      </c>
      <c r="F172" s="25" t="s">
        <v>179</v>
      </c>
      <c r="G172" s="25" t="s">
        <v>180</v>
      </c>
      <c r="H172" s="25" t="s">
        <v>181</v>
      </c>
      <c r="I172" s="26">
        <v>0.25</v>
      </c>
      <c r="J172" s="25" t="s">
        <v>182</v>
      </c>
      <c r="K172" s="25" t="s">
        <v>183</v>
      </c>
      <c r="M172" s="6" t="s">
        <v>177</v>
      </c>
      <c r="N172" s="6" t="s">
        <v>174</v>
      </c>
      <c r="O172" s="6" t="s">
        <v>184</v>
      </c>
      <c r="P172" s="6" t="s">
        <v>178</v>
      </c>
      <c r="Q172" s="6" t="s">
        <v>175</v>
      </c>
      <c r="R172" s="25" t="s">
        <v>179</v>
      </c>
      <c r="S172" s="25" t="s">
        <v>180</v>
      </c>
      <c r="T172" s="25" t="s">
        <v>181</v>
      </c>
      <c r="U172" s="26">
        <v>0.25</v>
      </c>
      <c r="V172" s="25" t="s">
        <v>182</v>
      </c>
      <c r="W172" s="25" t="s">
        <v>183</v>
      </c>
    </row>
    <row r="173" spans="1:23" ht="13.5" customHeight="1" x14ac:dyDescent="0.35">
      <c r="A173" s="25"/>
      <c r="B173" s="25"/>
      <c r="C173" s="25"/>
      <c r="D173" s="25"/>
      <c r="E173" s="27"/>
      <c r="F173" s="25"/>
      <c r="G173" s="25"/>
      <c r="H173" s="25"/>
      <c r="I173" s="25"/>
      <c r="J173" s="25"/>
      <c r="K173" s="25"/>
      <c r="M173" s="25"/>
      <c r="N173" s="25"/>
      <c r="O173" s="25"/>
      <c r="P173" s="25"/>
      <c r="Q173" s="27"/>
      <c r="R173" s="25"/>
      <c r="S173" s="25"/>
      <c r="T173" s="25"/>
      <c r="U173" s="25"/>
      <c r="V173" s="25"/>
      <c r="W173" s="25"/>
    </row>
    <row r="174" spans="1:23" ht="13.5" customHeight="1" x14ac:dyDescent="0.35">
      <c r="A174" s="25"/>
      <c r="B174" s="25"/>
      <c r="C174" s="25"/>
      <c r="D174" s="25"/>
      <c r="E174" s="27"/>
      <c r="F174" s="25"/>
      <c r="G174" s="25"/>
      <c r="H174" s="25"/>
      <c r="I174" s="25"/>
      <c r="J174" s="25"/>
      <c r="K174" s="25"/>
      <c r="M174" s="25"/>
      <c r="N174" s="25"/>
      <c r="O174" s="25"/>
      <c r="P174" s="25"/>
      <c r="Q174" s="27"/>
      <c r="R174" s="25"/>
      <c r="S174" s="25"/>
      <c r="T174" s="25"/>
      <c r="U174" s="25"/>
      <c r="V174" s="25"/>
      <c r="W174" s="25"/>
    </row>
    <row r="175" spans="1:23" ht="13.5" customHeight="1" x14ac:dyDescent="0.35">
      <c r="A175" s="25"/>
      <c r="B175" s="25"/>
      <c r="C175" s="25"/>
      <c r="D175" s="25"/>
      <c r="E175" s="27"/>
      <c r="F175" s="25"/>
      <c r="G175" s="25"/>
      <c r="H175" s="25"/>
      <c r="I175" s="25"/>
      <c r="J175" s="25"/>
      <c r="K175" s="25"/>
      <c r="M175" s="25"/>
      <c r="N175" s="25"/>
      <c r="O175" s="25"/>
      <c r="P175" s="25"/>
      <c r="Q175" s="27"/>
      <c r="R175" s="25"/>
      <c r="S175" s="25"/>
      <c r="T175" s="25"/>
      <c r="U175" s="25"/>
      <c r="V175" s="25"/>
      <c r="W175" s="25"/>
    </row>
    <row r="176" spans="1:23" ht="13.5" customHeight="1" x14ac:dyDescent="0.35">
      <c r="A176" s="25"/>
      <c r="B176" s="25"/>
      <c r="C176" s="25"/>
      <c r="D176" s="25"/>
      <c r="E176" s="27"/>
      <c r="F176" s="25"/>
      <c r="G176" s="25"/>
      <c r="H176" s="25"/>
      <c r="I176" s="25"/>
      <c r="J176" s="25"/>
      <c r="K176" s="25"/>
      <c r="M176" s="25"/>
      <c r="N176" s="25"/>
      <c r="O176" s="25"/>
      <c r="P176" s="25"/>
      <c r="Q176" s="27"/>
      <c r="R176" s="25"/>
      <c r="S176" s="25"/>
      <c r="T176" s="25"/>
      <c r="U176" s="25"/>
      <c r="V176" s="25"/>
      <c r="W176" s="25"/>
    </row>
    <row r="177" spans="1:23" ht="13.5" customHeight="1" x14ac:dyDescent="0.35">
      <c r="A177" s="25"/>
      <c r="B177" s="25"/>
      <c r="C177" s="25"/>
      <c r="D177" s="25"/>
      <c r="E177" s="27"/>
      <c r="F177" s="25"/>
      <c r="G177" s="25"/>
      <c r="H177" s="25"/>
      <c r="I177" s="25"/>
      <c r="J177" s="25"/>
      <c r="K177" s="25"/>
      <c r="M177" s="25"/>
      <c r="N177" s="25"/>
      <c r="O177" s="25"/>
      <c r="P177" s="25"/>
      <c r="Q177" s="27"/>
      <c r="R177" s="25"/>
      <c r="S177" s="25"/>
      <c r="T177" s="25"/>
      <c r="U177" s="25"/>
      <c r="V177" s="25"/>
      <c r="W177" s="25"/>
    </row>
    <row r="178" spans="1:23" ht="13.5" customHeight="1" x14ac:dyDescent="0.35">
      <c r="F178" s="25"/>
      <c r="G178" s="25"/>
      <c r="H178" s="25"/>
      <c r="I178" s="25"/>
      <c r="J178" s="25"/>
      <c r="K178" s="25"/>
      <c r="R178" s="25"/>
      <c r="S178" s="25"/>
      <c r="T178" s="25"/>
      <c r="U178" s="25"/>
      <c r="V178" s="25"/>
      <c r="W178" s="25"/>
    </row>
    <row r="179" spans="1:23" ht="13.5" customHeight="1" x14ac:dyDescent="0.35">
      <c r="F179" s="25"/>
      <c r="G179" s="25"/>
      <c r="H179" s="25"/>
      <c r="I179" s="25"/>
      <c r="J179" s="25"/>
      <c r="K179" s="25"/>
      <c r="R179" s="25"/>
      <c r="S179" s="25"/>
      <c r="T179" s="25"/>
      <c r="U179" s="25"/>
      <c r="V179" s="25"/>
      <c r="W179" s="25"/>
    </row>
    <row r="180" spans="1:23" ht="13.5" customHeight="1" x14ac:dyDescent="0.35">
      <c r="F180" s="25"/>
      <c r="G180" s="25"/>
      <c r="H180" s="25"/>
      <c r="I180" s="25"/>
      <c r="J180" s="25"/>
      <c r="K180" s="25"/>
      <c r="R180" s="25"/>
      <c r="S180" s="25"/>
      <c r="T180" s="25"/>
      <c r="U180" s="25"/>
      <c r="V180" s="25"/>
      <c r="W180" s="25"/>
    </row>
    <row r="181" spans="1:23" ht="13.5" customHeight="1" x14ac:dyDescent="0.35">
      <c r="F181" s="25"/>
      <c r="G181" s="25"/>
      <c r="H181" s="25"/>
      <c r="I181" s="25"/>
      <c r="J181" s="25"/>
      <c r="K181" s="25"/>
      <c r="R181" s="25"/>
      <c r="S181" s="25"/>
      <c r="T181" s="25"/>
      <c r="U181" s="25"/>
      <c r="V181" s="25"/>
      <c r="W181" s="25"/>
    </row>
    <row r="182" spans="1:23" ht="13.5" customHeight="1" x14ac:dyDescent="0.35"/>
    <row r="183" spans="1:23" ht="13.5" customHeight="1" x14ac:dyDescent="0.35">
      <c r="A183" s="6" t="str">
        <f>sections!B39</f>
        <v>BIR Tina &amp; Moloi Fatuesi</v>
      </c>
      <c r="M183" s="6" t="str">
        <f>sections!B40</f>
        <v>PAT Ngahuia Tahi &amp; Maria Gratwick</v>
      </c>
    </row>
    <row r="184" spans="1:23" ht="13.5" customHeight="1" x14ac:dyDescent="0.35">
      <c r="A184" s="6" t="s">
        <v>170</v>
      </c>
      <c r="F184" s="6" t="s">
        <v>171</v>
      </c>
      <c r="I184" s="6" t="s">
        <v>212</v>
      </c>
      <c r="M184" s="6" t="s">
        <v>170</v>
      </c>
      <c r="R184" s="6" t="s">
        <v>171</v>
      </c>
      <c r="U184" s="6" t="s">
        <v>213</v>
      </c>
    </row>
    <row r="185" spans="1:23" ht="13.5" customHeight="1" x14ac:dyDescent="0.35">
      <c r="A185" s="6" t="s">
        <v>178</v>
      </c>
      <c r="B185" s="6" t="s">
        <v>184</v>
      </c>
      <c r="C185" s="6" t="s">
        <v>177</v>
      </c>
      <c r="D185" s="6" t="s">
        <v>174</v>
      </c>
      <c r="E185" s="6" t="s">
        <v>176</v>
      </c>
      <c r="F185" s="25" t="s">
        <v>179</v>
      </c>
      <c r="G185" s="25" t="s">
        <v>180</v>
      </c>
      <c r="H185" s="25" t="s">
        <v>181</v>
      </c>
      <c r="I185" s="26">
        <v>0.25</v>
      </c>
      <c r="J185" s="25" t="s">
        <v>182</v>
      </c>
      <c r="K185" s="25" t="s">
        <v>183</v>
      </c>
      <c r="M185" s="6" t="s">
        <v>184</v>
      </c>
      <c r="N185" s="6" t="s">
        <v>176</v>
      </c>
      <c r="O185" s="6" t="s">
        <v>178</v>
      </c>
      <c r="P185" s="6" t="s">
        <v>175</v>
      </c>
      <c r="Q185" s="6" t="s">
        <v>177</v>
      </c>
      <c r="R185" s="25" t="s">
        <v>179</v>
      </c>
      <c r="S185" s="25" t="s">
        <v>180</v>
      </c>
      <c r="T185" s="25" t="s">
        <v>181</v>
      </c>
      <c r="U185" s="26">
        <v>0.25</v>
      </c>
      <c r="V185" s="25" t="s">
        <v>182</v>
      </c>
      <c r="W185" s="25" t="s">
        <v>183</v>
      </c>
    </row>
    <row r="186" spans="1:23" ht="13.5" customHeight="1" x14ac:dyDescent="0.35">
      <c r="A186" s="25"/>
      <c r="B186" s="25"/>
      <c r="C186" s="25"/>
      <c r="D186" s="25"/>
      <c r="E186" s="27"/>
      <c r="F186" s="25"/>
      <c r="G186" s="25"/>
      <c r="H186" s="25"/>
      <c r="I186" s="25"/>
      <c r="J186" s="25"/>
      <c r="K186" s="25"/>
      <c r="M186" s="25"/>
      <c r="N186" s="25"/>
      <c r="O186" s="25"/>
      <c r="P186" s="25"/>
      <c r="Q186" s="27"/>
      <c r="R186" s="25"/>
      <c r="S186" s="25"/>
      <c r="T186" s="25"/>
      <c r="U186" s="25"/>
      <c r="V186" s="25"/>
      <c r="W186" s="25"/>
    </row>
    <row r="187" spans="1:23" ht="13.5" customHeight="1" x14ac:dyDescent="0.35">
      <c r="A187" s="25"/>
      <c r="B187" s="25"/>
      <c r="C187" s="25"/>
      <c r="D187" s="25"/>
      <c r="E187" s="27"/>
      <c r="F187" s="25"/>
      <c r="G187" s="25"/>
      <c r="H187" s="25"/>
      <c r="I187" s="25"/>
      <c r="J187" s="25"/>
      <c r="K187" s="25"/>
      <c r="M187" s="25"/>
      <c r="N187" s="25"/>
      <c r="O187" s="25"/>
      <c r="P187" s="25"/>
      <c r="Q187" s="27"/>
      <c r="R187" s="25"/>
      <c r="S187" s="25"/>
      <c r="T187" s="25"/>
      <c r="U187" s="25"/>
      <c r="V187" s="25"/>
      <c r="W187" s="25"/>
    </row>
    <row r="188" spans="1:23" ht="13.5" customHeight="1" x14ac:dyDescent="0.35">
      <c r="A188" s="25"/>
      <c r="B188" s="25"/>
      <c r="C188" s="25"/>
      <c r="D188" s="25"/>
      <c r="E188" s="27"/>
      <c r="F188" s="25"/>
      <c r="G188" s="25"/>
      <c r="H188" s="25"/>
      <c r="I188" s="25"/>
      <c r="J188" s="25"/>
      <c r="K188" s="25"/>
      <c r="M188" s="25"/>
      <c r="N188" s="25"/>
      <c r="O188" s="25"/>
      <c r="P188" s="25"/>
      <c r="Q188" s="27"/>
      <c r="R188" s="25"/>
      <c r="S188" s="25"/>
      <c r="T188" s="25"/>
      <c r="U188" s="25"/>
      <c r="V188" s="25"/>
      <c r="W188" s="25"/>
    </row>
    <row r="189" spans="1:23" ht="13.5" customHeight="1" x14ac:dyDescent="0.35">
      <c r="A189" s="25"/>
      <c r="B189" s="25"/>
      <c r="C189" s="25"/>
      <c r="D189" s="25"/>
      <c r="E189" s="27"/>
      <c r="F189" s="25"/>
      <c r="G189" s="25"/>
      <c r="H189" s="25"/>
      <c r="I189" s="25"/>
      <c r="J189" s="25"/>
      <c r="K189" s="25"/>
      <c r="M189" s="25"/>
      <c r="N189" s="25"/>
      <c r="O189" s="25"/>
      <c r="P189" s="25"/>
      <c r="Q189" s="27"/>
      <c r="R189" s="25"/>
      <c r="S189" s="25"/>
      <c r="T189" s="25"/>
      <c r="U189" s="25"/>
      <c r="V189" s="25"/>
      <c r="W189" s="25"/>
    </row>
    <row r="190" spans="1:23" ht="13.5" customHeight="1" x14ac:dyDescent="0.35">
      <c r="A190" s="25"/>
      <c r="B190" s="25"/>
      <c r="C190" s="25"/>
      <c r="D190" s="25"/>
      <c r="E190" s="27"/>
      <c r="F190" s="25"/>
      <c r="G190" s="25"/>
      <c r="H190" s="25"/>
      <c r="I190" s="25"/>
      <c r="J190" s="25"/>
      <c r="K190" s="25"/>
      <c r="M190" s="25"/>
      <c r="N190" s="25"/>
      <c r="O190" s="25"/>
      <c r="P190" s="25"/>
      <c r="Q190" s="27"/>
      <c r="R190" s="25"/>
      <c r="S190" s="25"/>
      <c r="T190" s="25"/>
      <c r="U190" s="25"/>
      <c r="V190" s="25"/>
      <c r="W190" s="25"/>
    </row>
    <row r="191" spans="1:23" ht="13.5" customHeight="1" x14ac:dyDescent="0.35">
      <c r="F191" s="25"/>
      <c r="G191" s="25"/>
      <c r="H191" s="25"/>
      <c r="I191" s="25"/>
      <c r="J191" s="25"/>
      <c r="K191" s="25"/>
      <c r="R191" s="25"/>
      <c r="S191" s="25"/>
      <c r="T191" s="25"/>
      <c r="U191" s="25"/>
      <c r="V191" s="25"/>
      <c r="W191" s="25"/>
    </row>
    <row r="192" spans="1:23" ht="13.5" customHeight="1" x14ac:dyDescent="0.35">
      <c r="F192" s="25"/>
      <c r="G192" s="25"/>
      <c r="H192" s="25"/>
      <c r="I192" s="25"/>
      <c r="J192" s="25"/>
      <c r="K192" s="25"/>
      <c r="R192" s="25"/>
      <c r="S192" s="25"/>
      <c r="T192" s="25"/>
      <c r="U192" s="25"/>
      <c r="V192" s="25"/>
      <c r="W192" s="25"/>
    </row>
    <row r="193" spans="1:23" ht="13.5" customHeight="1" x14ac:dyDescent="0.35">
      <c r="F193" s="25"/>
      <c r="G193" s="25"/>
      <c r="H193" s="25"/>
      <c r="I193" s="25"/>
      <c r="J193" s="25"/>
      <c r="K193" s="25"/>
      <c r="R193" s="25"/>
      <c r="S193" s="25"/>
      <c r="T193" s="25"/>
      <c r="U193" s="25"/>
      <c r="V193" s="25"/>
      <c r="W193" s="25"/>
    </row>
    <row r="194" spans="1:23" ht="13.5" customHeight="1" x14ac:dyDescent="0.35">
      <c r="F194" s="25"/>
      <c r="G194" s="25"/>
      <c r="H194" s="25"/>
      <c r="I194" s="25"/>
      <c r="J194" s="25"/>
      <c r="K194" s="25"/>
      <c r="R194" s="25"/>
      <c r="S194" s="25"/>
      <c r="T194" s="25"/>
      <c r="U194" s="25"/>
      <c r="V194" s="25"/>
      <c r="W194" s="25"/>
    </row>
    <row r="195" spans="1:23" ht="13.5" customHeight="1" x14ac:dyDescent="0.35"/>
    <row r="196" spans="1:23" ht="13.5" customHeight="1" x14ac:dyDescent="0.35">
      <c r="A196" s="6" t="str">
        <f>sections!B43</f>
        <v>PAT Lincoln Muaulu &amp; Jay Singh</v>
      </c>
      <c r="M196" s="6" t="str">
        <f>sections!B44</f>
        <v>TOK Brooke Paul &amp; Kelly Paul</v>
      </c>
    </row>
    <row r="197" spans="1:23" ht="13.5" customHeight="1" x14ac:dyDescent="0.35">
      <c r="A197" s="6" t="s">
        <v>170</v>
      </c>
      <c r="F197" s="6" t="s">
        <v>171</v>
      </c>
      <c r="I197" s="6" t="s">
        <v>214</v>
      </c>
      <c r="M197" s="6" t="s">
        <v>170</v>
      </c>
      <c r="R197" s="6" t="s">
        <v>171</v>
      </c>
      <c r="U197" s="6" t="s">
        <v>215</v>
      </c>
    </row>
    <row r="198" spans="1:23" ht="13.5" customHeight="1" x14ac:dyDescent="0.35">
      <c r="A198" s="6" t="s">
        <v>174</v>
      </c>
      <c r="B198" s="6" t="s">
        <v>175</v>
      </c>
      <c r="C198" s="6" t="s">
        <v>176</v>
      </c>
      <c r="D198" s="6" t="s">
        <v>177</v>
      </c>
      <c r="E198" s="6" t="s">
        <v>178</v>
      </c>
      <c r="F198" s="25" t="s">
        <v>179</v>
      </c>
      <c r="G198" s="25" t="s">
        <v>180</v>
      </c>
      <c r="H198" s="25" t="s">
        <v>181</v>
      </c>
      <c r="I198" s="26">
        <v>0.25</v>
      </c>
      <c r="J198" s="25" t="s">
        <v>182</v>
      </c>
      <c r="K198" s="25" t="s">
        <v>183</v>
      </c>
      <c r="M198" s="6" t="s">
        <v>175</v>
      </c>
      <c r="N198" s="6" t="s">
        <v>177</v>
      </c>
      <c r="O198" s="6" t="s">
        <v>174</v>
      </c>
      <c r="P198" s="6" t="s">
        <v>176</v>
      </c>
      <c r="Q198" s="6" t="s">
        <v>184</v>
      </c>
      <c r="R198" s="25" t="s">
        <v>179</v>
      </c>
      <c r="S198" s="25" t="s">
        <v>180</v>
      </c>
      <c r="T198" s="25" t="s">
        <v>181</v>
      </c>
      <c r="U198" s="26">
        <v>0.25</v>
      </c>
      <c r="V198" s="25" t="s">
        <v>182</v>
      </c>
      <c r="W198" s="25" t="s">
        <v>183</v>
      </c>
    </row>
    <row r="199" spans="1:23" ht="13.5" customHeight="1" x14ac:dyDescent="0.35">
      <c r="A199" s="25"/>
      <c r="B199" s="25"/>
      <c r="C199" s="25"/>
      <c r="D199" s="25"/>
      <c r="E199" s="27"/>
      <c r="F199" s="25"/>
      <c r="G199" s="25"/>
      <c r="H199" s="25"/>
      <c r="I199" s="25"/>
      <c r="J199" s="25"/>
      <c r="K199" s="25"/>
      <c r="M199" s="25"/>
      <c r="N199" s="25"/>
      <c r="O199" s="25"/>
      <c r="P199" s="25"/>
      <c r="Q199" s="27"/>
      <c r="R199" s="25"/>
      <c r="S199" s="25"/>
      <c r="T199" s="25"/>
      <c r="U199" s="25"/>
      <c r="V199" s="25"/>
      <c r="W199" s="25"/>
    </row>
    <row r="200" spans="1:23" ht="13.5" customHeight="1" x14ac:dyDescent="0.35">
      <c r="A200" s="25"/>
      <c r="B200" s="25"/>
      <c r="C200" s="25"/>
      <c r="D200" s="25"/>
      <c r="E200" s="27"/>
      <c r="F200" s="25"/>
      <c r="G200" s="25"/>
      <c r="H200" s="25"/>
      <c r="I200" s="25"/>
      <c r="J200" s="25"/>
      <c r="K200" s="25"/>
      <c r="M200" s="25"/>
      <c r="N200" s="25"/>
      <c r="O200" s="25"/>
      <c r="P200" s="25"/>
      <c r="Q200" s="27"/>
      <c r="R200" s="25"/>
      <c r="S200" s="25"/>
      <c r="T200" s="25"/>
      <c r="U200" s="25"/>
      <c r="V200" s="25"/>
      <c r="W200" s="25"/>
    </row>
    <row r="201" spans="1:23" ht="13.5" customHeight="1" x14ac:dyDescent="0.35">
      <c r="A201" s="25"/>
      <c r="B201" s="25"/>
      <c r="C201" s="25"/>
      <c r="D201" s="25"/>
      <c r="E201" s="27"/>
      <c r="F201" s="25"/>
      <c r="G201" s="25"/>
      <c r="H201" s="25"/>
      <c r="I201" s="25"/>
      <c r="J201" s="25"/>
      <c r="K201" s="25"/>
      <c r="M201" s="25"/>
      <c r="N201" s="25"/>
      <c r="O201" s="25"/>
      <c r="P201" s="25"/>
      <c r="Q201" s="27"/>
      <c r="R201" s="25"/>
      <c r="S201" s="25"/>
      <c r="T201" s="25"/>
      <c r="U201" s="25"/>
      <c r="V201" s="25"/>
      <c r="W201" s="25"/>
    </row>
    <row r="202" spans="1:23" ht="13.5" customHeight="1" x14ac:dyDescent="0.35">
      <c r="A202" s="25"/>
      <c r="B202" s="25"/>
      <c r="C202" s="25"/>
      <c r="D202" s="25"/>
      <c r="E202" s="27"/>
      <c r="F202" s="25"/>
      <c r="G202" s="25"/>
      <c r="H202" s="25"/>
      <c r="I202" s="25"/>
      <c r="J202" s="25"/>
      <c r="K202" s="25"/>
      <c r="M202" s="25"/>
      <c r="N202" s="25"/>
      <c r="O202" s="25"/>
      <c r="P202" s="25"/>
      <c r="Q202" s="27"/>
      <c r="R202" s="25"/>
      <c r="S202" s="25"/>
      <c r="T202" s="25"/>
      <c r="U202" s="25"/>
      <c r="V202" s="25"/>
      <c r="W202" s="25"/>
    </row>
    <row r="203" spans="1:23" ht="13.5" customHeight="1" x14ac:dyDescent="0.35">
      <c r="A203" s="25"/>
      <c r="B203" s="25"/>
      <c r="C203" s="25"/>
      <c r="D203" s="25"/>
      <c r="E203" s="27"/>
      <c r="F203" s="25"/>
      <c r="G203" s="25"/>
      <c r="H203" s="25"/>
      <c r="I203" s="25"/>
      <c r="J203" s="25"/>
      <c r="K203" s="25"/>
      <c r="M203" s="25"/>
      <c r="N203" s="25"/>
      <c r="O203" s="25"/>
      <c r="P203" s="25"/>
      <c r="Q203" s="27"/>
      <c r="R203" s="25"/>
      <c r="S203" s="25"/>
      <c r="T203" s="25"/>
      <c r="U203" s="25"/>
      <c r="V203" s="25"/>
      <c r="W203" s="25"/>
    </row>
    <row r="204" spans="1:23" ht="13.5" customHeight="1" x14ac:dyDescent="0.35">
      <c r="F204" s="25"/>
      <c r="G204" s="25"/>
      <c r="H204" s="25"/>
      <c r="I204" s="25"/>
      <c r="J204" s="25"/>
      <c r="K204" s="25"/>
      <c r="R204" s="25"/>
      <c r="S204" s="25"/>
      <c r="T204" s="25"/>
      <c r="U204" s="25"/>
      <c r="V204" s="25"/>
      <c r="W204" s="25"/>
    </row>
    <row r="205" spans="1:23" ht="13.5" customHeight="1" x14ac:dyDescent="0.35">
      <c r="F205" s="25"/>
      <c r="G205" s="25"/>
      <c r="H205" s="25"/>
      <c r="I205" s="25"/>
      <c r="J205" s="25"/>
      <c r="K205" s="25"/>
      <c r="R205" s="25"/>
      <c r="S205" s="25"/>
      <c r="T205" s="25"/>
      <c r="U205" s="25"/>
      <c r="V205" s="25"/>
      <c r="W205" s="25"/>
    </row>
    <row r="206" spans="1:23" ht="13.5" customHeight="1" x14ac:dyDescent="0.35">
      <c r="F206" s="25"/>
      <c r="G206" s="25"/>
      <c r="H206" s="25"/>
      <c r="I206" s="25"/>
      <c r="J206" s="25"/>
      <c r="K206" s="25"/>
      <c r="R206" s="25"/>
      <c r="S206" s="25"/>
      <c r="T206" s="25"/>
      <c r="U206" s="25"/>
      <c r="V206" s="25"/>
      <c r="W206" s="25"/>
    </row>
    <row r="207" spans="1:23" ht="13.5" customHeight="1" x14ac:dyDescent="0.35">
      <c r="F207" s="25"/>
      <c r="G207" s="25"/>
      <c r="H207" s="25"/>
      <c r="I207" s="25"/>
      <c r="J207" s="25"/>
      <c r="K207" s="25"/>
      <c r="R207" s="25"/>
      <c r="S207" s="25"/>
      <c r="T207" s="25"/>
      <c r="U207" s="25"/>
      <c r="V207" s="25"/>
      <c r="W207" s="25"/>
    </row>
    <row r="208" spans="1:23" ht="13.5" customHeight="1" x14ac:dyDescent="0.35"/>
    <row r="209" spans="1:23" ht="13.5" customHeight="1" x14ac:dyDescent="0.35">
      <c r="A209" s="6" t="str">
        <f>sections!B45</f>
        <v>TGA Brendan McLean &amp; Cynthia Thompson</v>
      </c>
      <c r="M209" s="6" t="str">
        <f>sections!B46</f>
        <v>TARR Jacques Haviga and James Haviga</v>
      </c>
    </row>
    <row r="210" spans="1:23" ht="13.5" customHeight="1" x14ac:dyDescent="0.35">
      <c r="A210" s="6" t="s">
        <v>170</v>
      </c>
      <c r="F210" s="6" t="s">
        <v>171</v>
      </c>
      <c r="I210" s="6" t="s">
        <v>216</v>
      </c>
      <c r="M210" s="6" t="s">
        <v>170</v>
      </c>
      <c r="R210" s="6" t="s">
        <v>171</v>
      </c>
      <c r="U210" s="6" t="s">
        <v>217</v>
      </c>
    </row>
    <row r="211" spans="1:23" ht="13.5" customHeight="1" x14ac:dyDescent="0.35">
      <c r="A211" s="6" t="s">
        <v>176</v>
      </c>
      <c r="B211" s="6" t="s">
        <v>178</v>
      </c>
      <c r="C211" s="6" t="s">
        <v>175</v>
      </c>
      <c r="D211" s="6" t="s">
        <v>184</v>
      </c>
      <c r="E211" s="6" t="s">
        <v>174</v>
      </c>
      <c r="F211" s="25" t="s">
        <v>179</v>
      </c>
      <c r="G211" s="25" t="s">
        <v>180</v>
      </c>
      <c r="H211" s="25" t="s">
        <v>181</v>
      </c>
      <c r="I211" s="26">
        <v>0.25</v>
      </c>
      <c r="J211" s="25" t="s">
        <v>182</v>
      </c>
      <c r="K211" s="25" t="s">
        <v>183</v>
      </c>
      <c r="M211" s="6" t="s">
        <v>177</v>
      </c>
      <c r="N211" s="6" t="s">
        <v>174</v>
      </c>
      <c r="O211" s="6" t="s">
        <v>184</v>
      </c>
      <c r="P211" s="6" t="s">
        <v>178</v>
      </c>
      <c r="Q211" s="6" t="s">
        <v>175</v>
      </c>
      <c r="R211" s="25" t="s">
        <v>179</v>
      </c>
      <c r="S211" s="25" t="s">
        <v>180</v>
      </c>
      <c r="T211" s="25" t="s">
        <v>181</v>
      </c>
      <c r="U211" s="26">
        <v>0.25</v>
      </c>
      <c r="V211" s="25" t="s">
        <v>182</v>
      </c>
      <c r="W211" s="25" t="s">
        <v>183</v>
      </c>
    </row>
    <row r="212" spans="1:23" ht="13.5" customHeight="1" x14ac:dyDescent="0.35">
      <c r="A212" s="25"/>
      <c r="B212" s="25"/>
      <c r="C212" s="25"/>
      <c r="D212" s="25"/>
      <c r="E212" s="27"/>
      <c r="F212" s="25"/>
      <c r="G212" s="25"/>
      <c r="H212" s="25"/>
      <c r="I212" s="25"/>
      <c r="J212" s="25"/>
      <c r="K212" s="25"/>
      <c r="M212" s="25"/>
      <c r="N212" s="25"/>
      <c r="O212" s="25"/>
      <c r="P212" s="25"/>
      <c r="Q212" s="27"/>
      <c r="R212" s="25"/>
      <c r="S212" s="25"/>
      <c r="T212" s="25"/>
      <c r="U212" s="25"/>
      <c r="V212" s="25"/>
      <c r="W212" s="25"/>
    </row>
    <row r="213" spans="1:23" ht="13.5" customHeight="1" x14ac:dyDescent="0.35">
      <c r="A213" s="25"/>
      <c r="B213" s="25"/>
      <c r="C213" s="25"/>
      <c r="D213" s="25"/>
      <c r="E213" s="27"/>
      <c r="F213" s="25"/>
      <c r="G213" s="25"/>
      <c r="H213" s="25"/>
      <c r="I213" s="25"/>
      <c r="J213" s="25"/>
      <c r="K213" s="25"/>
      <c r="M213" s="25"/>
      <c r="N213" s="25"/>
      <c r="O213" s="25"/>
      <c r="P213" s="25"/>
      <c r="Q213" s="27"/>
      <c r="R213" s="25"/>
      <c r="S213" s="25"/>
      <c r="T213" s="25"/>
      <c r="U213" s="25"/>
      <c r="V213" s="25"/>
      <c r="W213" s="25"/>
    </row>
    <row r="214" spans="1:23" ht="13.5" customHeight="1" x14ac:dyDescent="0.35">
      <c r="A214" s="25"/>
      <c r="B214" s="25"/>
      <c r="C214" s="25"/>
      <c r="D214" s="25"/>
      <c r="E214" s="27"/>
      <c r="F214" s="25"/>
      <c r="G214" s="25"/>
      <c r="H214" s="25"/>
      <c r="I214" s="25"/>
      <c r="J214" s="25"/>
      <c r="K214" s="25"/>
      <c r="M214" s="25"/>
      <c r="N214" s="25"/>
      <c r="O214" s="25"/>
      <c r="P214" s="25"/>
      <c r="Q214" s="27"/>
      <c r="R214" s="25"/>
      <c r="S214" s="25"/>
      <c r="T214" s="25"/>
      <c r="U214" s="25"/>
      <c r="V214" s="25"/>
      <c r="W214" s="25"/>
    </row>
    <row r="215" spans="1:23" ht="13.5" customHeight="1" x14ac:dyDescent="0.35">
      <c r="A215" s="25"/>
      <c r="B215" s="25"/>
      <c r="C215" s="25"/>
      <c r="D215" s="25"/>
      <c r="E215" s="27"/>
      <c r="F215" s="25"/>
      <c r="G215" s="25"/>
      <c r="H215" s="25"/>
      <c r="I215" s="25"/>
      <c r="J215" s="25"/>
      <c r="K215" s="25"/>
      <c r="M215" s="25"/>
      <c r="N215" s="25"/>
      <c r="O215" s="25"/>
      <c r="P215" s="25"/>
      <c r="Q215" s="27"/>
      <c r="R215" s="25"/>
      <c r="S215" s="25"/>
      <c r="T215" s="25"/>
      <c r="U215" s="25"/>
      <c r="V215" s="25"/>
      <c r="W215" s="25"/>
    </row>
    <row r="216" spans="1:23" ht="13.5" customHeight="1" x14ac:dyDescent="0.35">
      <c r="A216" s="25"/>
      <c r="B216" s="25"/>
      <c r="C216" s="25"/>
      <c r="D216" s="25"/>
      <c r="E216" s="27"/>
      <c r="F216" s="25"/>
      <c r="G216" s="25"/>
      <c r="H216" s="25"/>
      <c r="I216" s="25"/>
      <c r="J216" s="25"/>
      <c r="K216" s="25"/>
      <c r="M216" s="25"/>
      <c r="N216" s="25"/>
      <c r="O216" s="25"/>
      <c r="P216" s="25"/>
      <c r="Q216" s="27"/>
      <c r="R216" s="25"/>
      <c r="S216" s="25"/>
      <c r="T216" s="25"/>
      <c r="U216" s="25"/>
      <c r="V216" s="25"/>
      <c r="W216" s="25"/>
    </row>
    <row r="217" spans="1:23" ht="13.5" customHeight="1" x14ac:dyDescent="0.35">
      <c r="F217" s="25"/>
      <c r="G217" s="25"/>
      <c r="H217" s="25"/>
      <c r="I217" s="25"/>
      <c r="J217" s="25"/>
      <c r="K217" s="25"/>
      <c r="R217" s="25"/>
      <c r="S217" s="25"/>
      <c r="T217" s="25"/>
      <c r="U217" s="25"/>
      <c r="V217" s="25"/>
      <c r="W217" s="25"/>
    </row>
    <row r="218" spans="1:23" ht="13.5" customHeight="1" x14ac:dyDescent="0.35">
      <c r="F218" s="25"/>
      <c r="G218" s="25"/>
      <c r="H218" s="25"/>
      <c r="I218" s="25"/>
      <c r="J218" s="25"/>
      <c r="K218" s="25"/>
      <c r="R218" s="25"/>
      <c r="S218" s="25"/>
      <c r="T218" s="25"/>
      <c r="U218" s="25"/>
      <c r="V218" s="25"/>
      <c r="W218" s="25"/>
    </row>
    <row r="219" spans="1:23" ht="13.5" customHeight="1" x14ac:dyDescent="0.35">
      <c r="F219" s="25"/>
      <c r="G219" s="25"/>
      <c r="H219" s="25"/>
      <c r="I219" s="25"/>
      <c r="J219" s="25"/>
      <c r="K219" s="25"/>
      <c r="R219" s="25"/>
      <c r="S219" s="25"/>
      <c r="T219" s="25"/>
      <c r="U219" s="25"/>
      <c r="V219" s="25"/>
      <c r="W219" s="25"/>
    </row>
    <row r="220" spans="1:23" ht="13.5" customHeight="1" x14ac:dyDescent="0.35">
      <c r="F220" s="25"/>
      <c r="G220" s="25"/>
      <c r="H220" s="25"/>
      <c r="I220" s="25"/>
      <c r="J220" s="25"/>
      <c r="K220" s="25"/>
      <c r="R220" s="25"/>
      <c r="S220" s="25"/>
      <c r="T220" s="25"/>
      <c r="U220" s="25"/>
      <c r="V220" s="25"/>
      <c r="W220" s="25"/>
    </row>
    <row r="221" spans="1:23" ht="13.5" customHeight="1" x14ac:dyDescent="0.35"/>
    <row r="222" spans="1:23" ht="13.5" customHeight="1" x14ac:dyDescent="0.35">
      <c r="A222" s="6" t="str">
        <f>sections!B47</f>
        <v>PUK Michael Langdon &amp; Ned Apanui</v>
      </c>
      <c r="M222" s="6" t="str">
        <f>sections!B48</f>
        <v>MNU Sarvan Singh &amp; Phil East</v>
      </c>
    </row>
    <row r="223" spans="1:23" ht="13.5" customHeight="1" x14ac:dyDescent="0.35">
      <c r="A223" s="6" t="s">
        <v>170</v>
      </c>
      <c r="F223" s="6" t="s">
        <v>171</v>
      </c>
      <c r="I223" s="6" t="s">
        <v>218</v>
      </c>
      <c r="M223" s="6" t="s">
        <v>170</v>
      </c>
      <c r="R223" s="6" t="s">
        <v>171</v>
      </c>
      <c r="U223" s="6" t="s">
        <v>219</v>
      </c>
    </row>
    <row r="224" spans="1:23" ht="13.5" customHeight="1" x14ac:dyDescent="0.35">
      <c r="A224" s="6" t="s">
        <v>178</v>
      </c>
      <c r="B224" s="6" t="s">
        <v>184</v>
      </c>
      <c r="C224" s="6" t="s">
        <v>177</v>
      </c>
      <c r="D224" s="6" t="s">
        <v>174</v>
      </c>
      <c r="E224" s="6" t="s">
        <v>176</v>
      </c>
      <c r="F224" s="25" t="s">
        <v>179</v>
      </c>
      <c r="G224" s="25" t="s">
        <v>180</v>
      </c>
      <c r="H224" s="25" t="s">
        <v>181</v>
      </c>
      <c r="I224" s="26">
        <v>0.25</v>
      </c>
      <c r="J224" s="25" t="s">
        <v>182</v>
      </c>
      <c r="K224" s="25" t="s">
        <v>183</v>
      </c>
      <c r="M224" s="6" t="s">
        <v>184</v>
      </c>
      <c r="N224" s="6" t="s">
        <v>176</v>
      </c>
      <c r="O224" s="6" t="s">
        <v>178</v>
      </c>
      <c r="P224" s="6" t="s">
        <v>175</v>
      </c>
      <c r="Q224" s="6" t="s">
        <v>177</v>
      </c>
      <c r="R224" s="25" t="s">
        <v>179</v>
      </c>
      <c r="S224" s="25" t="s">
        <v>180</v>
      </c>
      <c r="T224" s="25" t="s">
        <v>181</v>
      </c>
      <c r="U224" s="26">
        <v>0.25</v>
      </c>
      <c r="V224" s="25" t="s">
        <v>182</v>
      </c>
      <c r="W224" s="25" t="s">
        <v>183</v>
      </c>
    </row>
    <row r="225" spans="1:23" ht="13.5" customHeight="1" x14ac:dyDescent="0.35">
      <c r="A225" s="25"/>
      <c r="B225" s="25"/>
      <c r="C225" s="25"/>
      <c r="D225" s="25"/>
      <c r="E225" s="27"/>
      <c r="F225" s="25"/>
      <c r="G225" s="25"/>
      <c r="H225" s="25"/>
      <c r="I225" s="25"/>
      <c r="J225" s="25"/>
      <c r="K225" s="25"/>
      <c r="M225" s="25"/>
      <c r="N225" s="25"/>
      <c r="O225" s="25"/>
      <c r="P225" s="25"/>
      <c r="Q225" s="27"/>
      <c r="R225" s="25"/>
      <c r="S225" s="25"/>
      <c r="T225" s="25"/>
      <c r="U225" s="25"/>
      <c r="V225" s="25"/>
      <c r="W225" s="25"/>
    </row>
    <row r="226" spans="1:23" ht="13.5" customHeight="1" x14ac:dyDescent="0.35">
      <c r="A226" s="25"/>
      <c r="B226" s="25"/>
      <c r="C226" s="25"/>
      <c r="D226" s="25"/>
      <c r="E226" s="27"/>
      <c r="F226" s="25"/>
      <c r="G226" s="25"/>
      <c r="H226" s="25"/>
      <c r="I226" s="25"/>
      <c r="J226" s="25"/>
      <c r="K226" s="25"/>
      <c r="M226" s="25"/>
      <c r="N226" s="25"/>
      <c r="O226" s="25"/>
      <c r="P226" s="25"/>
      <c r="Q226" s="27"/>
      <c r="R226" s="25"/>
      <c r="S226" s="25"/>
      <c r="T226" s="25"/>
      <c r="U226" s="25"/>
      <c r="V226" s="25"/>
      <c r="W226" s="25"/>
    </row>
    <row r="227" spans="1:23" ht="13.5" customHeight="1" x14ac:dyDescent="0.35">
      <c r="A227" s="25"/>
      <c r="B227" s="25"/>
      <c r="C227" s="25"/>
      <c r="D227" s="25"/>
      <c r="E227" s="27"/>
      <c r="F227" s="25"/>
      <c r="G227" s="25"/>
      <c r="H227" s="25"/>
      <c r="I227" s="25"/>
      <c r="J227" s="25"/>
      <c r="K227" s="25"/>
      <c r="M227" s="25"/>
      <c r="N227" s="25"/>
      <c r="O227" s="25"/>
      <c r="P227" s="25"/>
      <c r="Q227" s="27"/>
      <c r="R227" s="25"/>
      <c r="S227" s="25"/>
      <c r="T227" s="25"/>
      <c r="U227" s="25"/>
      <c r="V227" s="25"/>
      <c r="W227" s="25"/>
    </row>
    <row r="228" spans="1:23" ht="13.5" customHeight="1" x14ac:dyDescent="0.35">
      <c r="A228" s="25"/>
      <c r="B228" s="25"/>
      <c r="C228" s="25"/>
      <c r="D228" s="25"/>
      <c r="E228" s="27"/>
      <c r="F228" s="25"/>
      <c r="G228" s="25"/>
      <c r="H228" s="25"/>
      <c r="I228" s="25"/>
      <c r="J228" s="25"/>
      <c r="K228" s="25"/>
      <c r="M228" s="25"/>
      <c r="N228" s="25"/>
      <c r="O228" s="25"/>
      <c r="P228" s="25"/>
      <c r="Q228" s="27"/>
      <c r="R228" s="25"/>
      <c r="S228" s="25"/>
      <c r="T228" s="25"/>
      <c r="U228" s="25"/>
      <c r="V228" s="25"/>
      <c r="W228" s="25"/>
    </row>
    <row r="229" spans="1:23" ht="13.5" customHeight="1" x14ac:dyDescent="0.35">
      <c r="A229" s="25"/>
      <c r="B229" s="25"/>
      <c r="C229" s="25"/>
      <c r="D229" s="25"/>
      <c r="E229" s="27"/>
      <c r="F229" s="25"/>
      <c r="G229" s="25"/>
      <c r="H229" s="25"/>
      <c r="I229" s="25"/>
      <c r="J229" s="25"/>
      <c r="K229" s="25"/>
      <c r="M229" s="25"/>
      <c r="N229" s="25"/>
      <c r="O229" s="25"/>
      <c r="P229" s="25"/>
      <c r="Q229" s="27"/>
      <c r="R229" s="25"/>
      <c r="S229" s="25"/>
      <c r="T229" s="25"/>
      <c r="U229" s="25"/>
      <c r="V229" s="25"/>
      <c r="W229" s="25"/>
    </row>
    <row r="230" spans="1:23" ht="13.5" customHeight="1" x14ac:dyDescent="0.35">
      <c r="F230" s="25"/>
      <c r="G230" s="25"/>
      <c r="H230" s="25"/>
      <c r="I230" s="25"/>
      <c r="J230" s="25"/>
      <c r="K230" s="25"/>
      <c r="R230" s="25"/>
      <c r="S230" s="25"/>
      <c r="T230" s="25"/>
      <c r="U230" s="25"/>
      <c r="V230" s="25"/>
      <c r="W230" s="25"/>
    </row>
    <row r="231" spans="1:23" ht="13.5" customHeight="1" x14ac:dyDescent="0.35">
      <c r="F231" s="25"/>
      <c r="G231" s="25"/>
      <c r="H231" s="25"/>
      <c r="I231" s="25"/>
      <c r="J231" s="25"/>
      <c r="K231" s="25"/>
      <c r="R231" s="25"/>
      <c r="S231" s="25"/>
      <c r="T231" s="25"/>
      <c r="U231" s="25"/>
      <c r="V231" s="25"/>
      <c r="W231" s="25"/>
    </row>
    <row r="232" spans="1:23" ht="13.5" customHeight="1" x14ac:dyDescent="0.35">
      <c r="F232" s="25"/>
      <c r="G232" s="25"/>
      <c r="H232" s="25"/>
      <c r="I232" s="25"/>
      <c r="J232" s="25"/>
      <c r="K232" s="25"/>
      <c r="R232" s="25"/>
      <c r="S232" s="25"/>
      <c r="T232" s="25"/>
      <c r="U232" s="25"/>
      <c r="V232" s="25"/>
      <c r="W232" s="25"/>
    </row>
    <row r="233" spans="1:23" ht="13.5" customHeight="1" x14ac:dyDescent="0.35">
      <c r="F233" s="25"/>
      <c r="G233" s="25"/>
      <c r="H233" s="25"/>
      <c r="I233" s="25"/>
      <c r="J233" s="25"/>
      <c r="K233" s="25"/>
      <c r="R233" s="25"/>
      <c r="S233" s="25"/>
      <c r="T233" s="25"/>
      <c r="U233" s="25"/>
      <c r="V233" s="25"/>
      <c r="W233" s="25"/>
    </row>
    <row r="234" spans="1:23" ht="13.5" customHeight="1" x14ac:dyDescent="0.35"/>
    <row r="235" spans="1:23" ht="13.5" customHeight="1" x14ac:dyDescent="0.35">
      <c r="A235" s="6" t="str">
        <f>sections!D3</f>
        <v>WAI Brent Wells &amp; Riley James</v>
      </c>
      <c r="M235" s="6" t="str">
        <f>sections!D4</f>
        <v>NPL Jesse Laursen &amp; Rod Buck</v>
      </c>
    </row>
    <row r="236" spans="1:23" ht="13.5" customHeight="1" x14ac:dyDescent="0.35">
      <c r="A236" s="6" t="s">
        <v>170</v>
      </c>
      <c r="F236" s="6" t="s">
        <v>171</v>
      </c>
      <c r="I236" s="6" t="s">
        <v>220</v>
      </c>
      <c r="M236" s="6" t="s">
        <v>170</v>
      </c>
      <c r="R236" s="6" t="s">
        <v>171</v>
      </c>
      <c r="U236" s="6" t="s">
        <v>221</v>
      </c>
    </row>
    <row r="237" spans="1:23" ht="13.5" customHeight="1" x14ac:dyDescent="0.35">
      <c r="A237" s="6" t="s">
        <v>174</v>
      </c>
      <c r="B237" s="6" t="s">
        <v>175</v>
      </c>
      <c r="C237" s="6" t="s">
        <v>176</v>
      </c>
      <c r="D237" s="6" t="s">
        <v>177</v>
      </c>
      <c r="E237" s="6" t="s">
        <v>178</v>
      </c>
      <c r="F237" s="25" t="s">
        <v>179</v>
      </c>
      <c r="G237" s="25" t="s">
        <v>180</v>
      </c>
      <c r="H237" s="25" t="s">
        <v>181</v>
      </c>
      <c r="I237" s="26">
        <v>0.25</v>
      </c>
      <c r="J237" s="25" t="s">
        <v>182</v>
      </c>
      <c r="K237" s="25" t="s">
        <v>183</v>
      </c>
      <c r="M237" s="6" t="s">
        <v>175</v>
      </c>
      <c r="N237" s="6" t="s">
        <v>177</v>
      </c>
      <c r="O237" s="6" t="s">
        <v>174</v>
      </c>
      <c r="P237" s="6" t="s">
        <v>176</v>
      </c>
      <c r="Q237" s="6" t="s">
        <v>184</v>
      </c>
      <c r="R237" s="25" t="s">
        <v>179</v>
      </c>
      <c r="S237" s="25" t="s">
        <v>180</v>
      </c>
      <c r="T237" s="25" t="s">
        <v>181</v>
      </c>
      <c r="U237" s="26">
        <v>0.25</v>
      </c>
      <c r="V237" s="25" t="s">
        <v>182</v>
      </c>
      <c r="W237" s="25" t="s">
        <v>183</v>
      </c>
    </row>
    <row r="238" spans="1:23" ht="13.5" customHeight="1" x14ac:dyDescent="0.35">
      <c r="A238" s="25"/>
      <c r="B238" s="25"/>
      <c r="C238" s="25"/>
      <c r="D238" s="25"/>
      <c r="E238" s="27"/>
      <c r="F238" s="25"/>
      <c r="G238" s="25"/>
      <c r="H238" s="25"/>
      <c r="I238" s="25"/>
      <c r="J238" s="25"/>
      <c r="K238" s="25"/>
      <c r="M238" s="25"/>
      <c r="N238" s="25"/>
      <c r="O238" s="25"/>
      <c r="P238" s="25"/>
      <c r="Q238" s="27"/>
      <c r="R238" s="25"/>
      <c r="S238" s="25"/>
      <c r="T238" s="25"/>
      <c r="U238" s="25"/>
      <c r="V238" s="25"/>
      <c r="W238" s="25"/>
    </row>
    <row r="239" spans="1:23" ht="13.5" customHeight="1" x14ac:dyDescent="0.35">
      <c r="A239" s="25"/>
      <c r="B239" s="25"/>
      <c r="C239" s="25"/>
      <c r="D239" s="25"/>
      <c r="E239" s="27"/>
      <c r="F239" s="25"/>
      <c r="G239" s="25"/>
      <c r="H239" s="25"/>
      <c r="I239" s="25"/>
      <c r="J239" s="25"/>
      <c r="K239" s="25"/>
      <c r="M239" s="25"/>
      <c r="N239" s="25"/>
      <c r="O239" s="25"/>
      <c r="P239" s="25"/>
      <c r="Q239" s="27"/>
      <c r="R239" s="25"/>
      <c r="S239" s="25"/>
      <c r="T239" s="25"/>
      <c r="U239" s="25"/>
      <c r="V239" s="25"/>
      <c r="W239" s="25"/>
    </row>
    <row r="240" spans="1:23" ht="13.5" customHeight="1" x14ac:dyDescent="0.35">
      <c r="A240" s="25"/>
      <c r="B240" s="25"/>
      <c r="C240" s="25"/>
      <c r="D240" s="25"/>
      <c r="E240" s="27"/>
      <c r="F240" s="25"/>
      <c r="G240" s="25"/>
      <c r="H240" s="25"/>
      <c r="I240" s="25"/>
      <c r="J240" s="25"/>
      <c r="K240" s="25"/>
      <c r="M240" s="25"/>
      <c r="N240" s="25"/>
      <c r="O240" s="25"/>
      <c r="P240" s="25"/>
      <c r="Q240" s="27"/>
      <c r="R240" s="25"/>
      <c r="S240" s="25"/>
      <c r="T240" s="25"/>
      <c r="U240" s="25"/>
      <c r="V240" s="25"/>
      <c r="W240" s="25"/>
    </row>
    <row r="241" spans="1:23" ht="13.5" customHeight="1" x14ac:dyDescent="0.35">
      <c r="A241" s="25"/>
      <c r="B241" s="25"/>
      <c r="C241" s="25"/>
      <c r="D241" s="25"/>
      <c r="E241" s="27"/>
      <c r="F241" s="25"/>
      <c r="G241" s="25"/>
      <c r="H241" s="25"/>
      <c r="I241" s="25"/>
      <c r="J241" s="25"/>
      <c r="K241" s="25"/>
      <c r="M241" s="25"/>
      <c r="N241" s="25"/>
      <c r="O241" s="25"/>
      <c r="P241" s="25"/>
      <c r="Q241" s="27"/>
      <c r="R241" s="25"/>
      <c r="S241" s="25"/>
      <c r="T241" s="25"/>
      <c r="U241" s="25"/>
      <c r="V241" s="25"/>
      <c r="W241" s="25"/>
    </row>
    <row r="242" spans="1:23" ht="13.5" customHeight="1" x14ac:dyDescent="0.35">
      <c r="A242" s="25"/>
      <c r="B242" s="25"/>
      <c r="C242" s="25"/>
      <c r="D242" s="25"/>
      <c r="E242" s="27"/>
      <c r="F242" s="25"/>
      <c r="G242" s="25"/>
      <c r="H242" s="25"/>
      <c r="I242" s="25"/>
      <c r="J242" s="25"/>
      <c r="K242" s="25"/>
      <c r="M242" s="25"/>
      <c r="N242" s="25"/>
      <c r="O242" s="25"/>
      <c r="P242" s="25"/>
      <c r="Q242" s="27"/>
      <c r="R242" s="25"/>
      <c r="S242" s="25"/>
      <c r="T242" s="25"/>
      <c r="U242" s="25"/>
      <c r="V242" s="25"/>
      <c r="W242" s="25"/>
    </row>
    <row r="243" spans="1:23" ht="13.5" customHeight="1" x14ac:dyDescent="0.35">
      <c r="F243" s="25"/>
      <c r="G243" s="25"/>
      <c r="H243" s="25"/>
      <c r="I243" s="25"/>
      <c r="J243" s="25"/>
      <c r="K243" s="25"/>
      <c r="R243" s="25"/>
      <c r="S243" s="25"/>
      <c r="T243" s="25"/>
      <c r="U243" s="25"/>
      <c r="V243" s="25"/>
      <c r="W243" s="25"/>
    </row>
    <row r="244" spans="1:23" ht="13.5" customHeight="1" x14ac:dyDescent="0.35">
      <c r="F244" s="25"/>
      <c r="G244" s="25"/>
      <c r="H244" s="25"/>
      <c r="I244" s="25"/>
      <c r="J244" s="25"/>
      <c r="K244" s="25"/>
      <c r="R244" s="25"/>
      <c r="S244" s="25"/>
      <c r="T244" s="25"/>
      <c r="U244" s="25"/>
      <c r="V244" s="25"/>
      <c r="W244" s="25"/>
    </row>
    <row r="245" spans="1:23" ht="13.5" customHeight="1" x14ac:dyDescent="0.35">
      <c r="F245" s="25"/>
      <c r="G245" s="25"/>
      <c r="H245" s="25"/>
      <c r="I245" s="25"/>
      <c r="J245" s="25"/>
      <c r="K245" s="25"/>
      <c r="R245" s="25"/>
      <c r="S245" s="25"/>
      <c r="T245" s="25"/>
      <c r="U245" s="25"/>
      <c r="V245" s="25"/>
      <c r="W245" s="25"/>
    </row>
    <row r="246" spans="1:23" ht="13.5" customHeight="1" x14ac:dyDescent="0.35">
      <c r="F246" s="25"/>
      <c r="G246" s="25"/>
      <c r="H246" s="25"/>
      <c r="I246" s="25"/>
      <c r="J246" s="25"/>
      <c r="K246" s="25"/>
      <c r="R246" s="25"/>
      <c r="S246" s="25"/>
      <c r="T246" s="25"/>
      <c r="U246" s="25"/>
      <c r="V246" s="25"/>
      <c r="W246" s="25"/>
    </row>
    <row r="247" spans="1:23" ht="13.5" customHeight="1" x14ac:dyDescent="0.35"/>
    <row r="248" spans="1:23" ht="13.5" customHeight="1" x14ac:dyDescent="0.35">
      <c r="A248" s="6" t="str">
        <f>sections!D5</f>
        <v>BAYS Cam &amp; Neil Bowman</v>
      </c>
      <c r="M248" s="6" t="str">
        <f>sections!D6</f>
        <v>PAT Antonio Tupuola and Glen Robust</v>
      </c>
    </row>
    <row r="249" spans="1:23" ht="13.5" customHeight="1" x14ac:dyDescent="0.35">
      <c r="A249" s="6" t="s">
        <v>170</v>
      </c>
      <c r="F249" s="6" t="s">
        <v>171</v>
      </c>
      <c r="I249" s="6" t="s">
        <v>222</v>
      </c>
      <c r="M249" s="6" t="s">
        <v>170</v>
      </c>
      <c r="R249" s="6" t="s">
        <v>171</v>
      </c>
      <c r="U249" s="6" t="s">
        <v>223</v>
      </c>
    </row>
    <row r="250" spans="1:23" ht="13.5" customHeight="1" x14ac:dyDescent="0.35">
      <c r="A250" s="6" t="s">
        <v>176</v>
      </c>
      <c r="B250" s="6" t="s">
        <v>178</v>
      </c>
      <c r="C250" s="6" t="s">
        <v>175</v>
      </c>
      <c r="D250" s="6" t="s">
        <v>184</v>
      </c>
      <c r="E250" s="6" t="s">
        <v>174</v>
      </c>
      <c r="F250" s="25" t="s">
        <v>179</v>
      </c>
      <c r="G250" s="25" t="s">
        <v>180</v>
      </c>
      <c r="H250" s="25" t="s">
        <v>181</v>
      </c>
      <c r="I250" s="26">
        <v>0.25</v>
      </c>
      <c r="J250" s="25" t="s">
        <v>182</v>
      </c>
      <c r="K250" s="25" t="s">
        <v>183</v>
      </c>
      <c r="M250" s="6" t="s">
        <v>177</v>
      </c>
      <c r="N250" s="6" t="s">
        <v>174</v>
      </c>
      <c r="O250" s="6" t="s">
        <v>184</v>
      </c>
      <c r="P250" s="6" t="s">
        <v>178</v>
      </c>
      <c r="Q250" s="6" t="s">
        <v>175</v>
      </c>
      <c r="R250" s="25" t="s">
        <v>179</v>
      </c>
      <c r="S250" s="25" t="s">
        <v>180</v>
      </c>
      <c r="T250" s="25" t="s">
        <v>181</v>
      </c>
      <c r="U250" s="26">
        <v>0.25</v>
      </c>
      <c r="V250" s="25" t="s">
        <v>182</v>
      </c>
      <c r="W250" s="25" t="s">
        <v>183</v>
      </c>
    </row>
    <row r="251" spans="1:23" ht="13.5" customHeight="1" x14ac:dyDescent="0.35">
      <c r="A251" s="25"/>
      <c r="B251" s="25"/>
      <c r="C251" s="25"/>
      <c r="D251" s="25"/>
      <c r="E251" s="27"/>
      <c r="F251" s="25"/>
      <c r="G251" s="25"/>
      <c r="H251" s="25"/>
      <c r="I251" s="25"/>
      <c r="J251" s="25"/>
      <c r="K251" s="25"/>
      <c r="M251" s="25"/>
      <c r="N251" s="25"/>
      <c r="O251" s="25"/>
      <c r="P251" s="25"/>
      <c r="Q251" s="27"/>
      <c r="R251" s="25"/>
      <c r="S251" s="25"/>
      <c r="T251" s="25"/>
      <c r="U251" s="25"/>
      <c r="V251" s="25"/>
      <c r="W251" s="25"/>
    </row>
    <row r="252" spans="1:23" ht="13.5" customHeight="1" x14ac:dyDescent="0.35">
      <c r="A252" s="25"/>
      <c r="B252" s="25"/>
      <c r="C252" s="25"/>
      <c r="D252" s="25"/>
      <c r="E252" s="27"/>
      <c r="F252" s="25"/>
      <c r="G252" s="25"/>
      <c r="H252" s="25"/>
      <c r="I252" s="25"/>
      <c r="J252" s="25"/>
      <c r="K252" s="25"/>
      <c r="M252" s="25"/>
      <c r="N252" s="25"/>
      <c r="O252" s="25"/>
      <c r="P252" s="25"/>
      <c r="Q252" s="27"/>
      <c r="R252" s="25"/>
      <c r="S252" s="25"/>
      <c r="T252" s="25"/>
      <c r="U252" s="25"/>
      <c r="V252" s="25"/>
      <c r="W252" s="25"/>
    </row>
    <row r="253" spans="1:23" ht="13.5" customHeight="1" x14ac:dyDescent="0.35">
      <c r="A253" s="25"/>
      <c r="B253" s="25"/>
      <c r="C253" s="25"/>
      <c r="D253" s="25"/>
      <c r="E253" s="27"/>
      <c r="F253" s="25"/>
      <c r="G253" s="25"/>
      <c r="H253" s="25"/>
      <c r="I253" s="25"/>
      <c r="J253" s="25"/>
      <c r="K253" s="25"/>
      <c r="M253" s="25"/>
      <c r="N253" s="25"/>
      <c r="O253" s="25"/>
      <c r="P253" s="25"/>
      <c r="Q253" s="27"/>
      <c r="R253" s="25"/>
      <c r="S253" s="25"/>
      <c r="T253" s="25"/>
      <c r="U253" s="25"/>
      <c r="V253" s="25"/>
      <c r="W253" s="25"/>
    </row>
    <row r="254" spans="1:23" ht="13.5" customHeight="1" x14ac:dyDescent="0.35">
      <c r="A254" s="25"/>
      <c r="B254" s="25"/>
      <c r="C254" s="25"/>
      <c r="D254" s="25"/>
      <c r="E254" s="27"/>
      <c r="F254" s="25"/>
      <c r="G254" s="25"/>
      <c r="H254" s="25"/>
      <c r="I254" s="25"/>
      <c r="J254" s="25"/>
      <c r="K254" s="25"/>
      <c r="M254" s="25"/>
      <c r="N254" s="25"/>
      <c r="O254" s="25"/>
      <c r="P254" s="25"/>
      <c r="Q254" s="27"/>
      <c r="R254" s="25"/>
      <c r="S254" s="25"/>
      <c r="T254" s="25"/>
      <c r="U254" s="25"/>
      <c r="V254" s="25"/>
      <c r="W254" s="25"/>
    </row>
    <row r="255" spans="1:23" ht="13.5" customHeight="1" x14ac:dyDescent="0.35">
      <c r="A255" s="25"/>
      <c r="B255" s="25"/>
      <c r="C255" s="25"/>
      <c r="D255" s="25"/>
      <c r="E255" s="27"/>
      <c r="F255" s="25"/>
      <c r="G255" s="25"/>
      <c r="H255" s="25"/>
      <c r="I255" s="25"/>
      <c r="J255" s="25"/>
      <c r="K255" s="25"/>
      <c r="M255" s="25"/>
      <c r="N255" s="25"/>
      <c r="O255" s="25"/>
      <c r="P255" s="25"/>
      <c r="Q255" s="27"/>
      <c r="R255" s="25"/>
      <c r="S255" s="25"/>
      <c r="T255" s="25"/>
      <c r="U255" s="25"/>
      <c r="V255" s="25"/>
      <c r="W255" s="25"/>
    </row>
    <row r="256" spans="1:23" ht="13.5" customHeight="1" x14ac:dyDescent="0.35">
      <c r="F256" s="25"/>
      <c r="G256" s="25"/>
      <c r="H256" s="25"/>
      <c r="I256" s="25"/>
      <c r="J256" s="25"/>
      <c r="K256" s="25"/>
      <c r="R256" s="25"/>
      <c r="S256" s="25"/>
      <c r="T256" s="25"/>
      <c r="U256" s="25"/>
      <c r="V256" s="25"/>
      <c r="W256" s="25"/>
    </row>
    <row r="257" spans="1:23" ht="13.5" customHeight="1" x14ac:dyDescent="0.35">
      <c r="F257" s="25"/>
      <c r="G257" s="25"/>
      <c r="H257" s="25"/>
      <c r="I257" s="25"/>
      <c r="J257" s="25"/>
      <c r="K257" s="25"/>
      <c r="R257" s="25"/>
      <c r="S257" s="25"/>
      <c r="T257" s="25"/>
      <c r="U257" s="25"/>
      <c r="V257" s="25"/>
      <c r="W257" s="25"/>
    </row>
    <row r="258" spans="1:23" ht="13.5" customHeight="1" x14ac:dyDescent="0.35">
      <c r="F258" s="25"/>
      <c r="G258" s="25"/>
      <c r="H258" s="25"/>
      <c r="I258" s="25"/>
      <c r="J258" s="25"/>
      <c r="K258" s="25"/>
      <c r="R258" s="25"/>
      <c r="S258" s="25"/>
      <c r="T258" s="25"/>
      <c r="U258" s="25"/>
      <c r="V258" s="25"/>
      <c r="W258" s="25"/>
    </row>
    <row r="259" spans="1:23" ht="13.5" customHeight="1" x14ac:dyDescent="0.35">
      <c r="F259" s="25"/>
      <c r="G259" s="25"/>
      <c r="H259" s="25"/>
      <c r="I259" s="25"/>
      <c r="J259" s="25"/>
      <c r="K259" s="25"/>
      <c r="R259" s="25"/>
      <c r="S259" s="25"/>
      <c r="T259" s="25"/>
      <c r="U259" s="25"/>
      <c r="V259" s="25"/>
      <c r="W259" s="25"/>
    </row>
    <row r="260" spans="1:23" ht="13.5" customHeight="1" x14ac:dyDescent="0.35"/>
    <row r="261" spans="1:23" ht="13.5" customHeight="1" x14ac:dyDescent="0.35">
      <c r="A261" s="6" t="str">
        <f>sections!D7</f>
        <v>TGA Josh Va'afusu &amp; Dave Harman</v>
      </c>
      <c r="M261" s="6" t="str">
        <f>sections!D8</f>
        <v>PAT Dean Brown &amp; Mark Lowry</v>
      </c>
    </row>
    <row r="262" spans="1:23" ht="13.5" customHeight="1" x14ac:dyDescent="0.35">
      <c r="A262" s="6" t="s">
        <v>170</v>
      </c>
      <c r="F262" s="6" t="s">
        <v>171</v>
      </c>
      <c r="I262" s="6" t="s">
        <v>224</v>
      </c>
      <c r="M262" s="6" t="s">
        <v>170</v>
      </c>
      <c r="R262" s="6" t="s">
        <v>171</v>
      </c>
      <c r="U262" s="6" t="s">
        <v>225</v>
      </c>
    </row>
    <row r="263" spans="1:23" ht="13.5" customHeight="1" x14ac:dyDescent="0.35">
      <c r="A263" s="6" t="s">
        <v>178</v>
      </c>
      <c r="B263" s="6" t="s">
        <v>184</v>
      </c>
      <c r="C263" s="6" t="s">
        <v>177</v>
      </c>
      <c r="D263" s="6" t="s">
        <v>174</v>
      </c>
      <c r="E263" s="6" t="s">
        <v>176</v>
      </c>
      <c r="F263" s="25" t="s">
        <v>179</v>
      </c>
      <c r="G263" s="25" t="s">
        <v>180</v>
      </c>
      <c r="H263" s="25" t="s">
        <v>181</v>
      </c>
      <c r="I263" s="26">
        <v>0.25</v>
      </c>
      <c r="J263" s="25" t="s">
        <v>182</v>
      </c>
      <c r="K263" s="25" t="s">
        <v>183</v>
      </c>
      <c r="M263" s="6" t="s">
        <v>184</v>
      </c>
      <c r="N263" s="6" t="s">
        <v>176</v>
      </c>
      <c r="O263" s="6" t="s">
        <v>178</v>
      </c>
      <c r="P263" s="6" t="s">
        <v>175</v>
      </c>
      <c r="Q263" s="6" t="s">
        <v>177</v>
      </c>
      <c r="R263" s="25" t="s">
        <v>179</v>
      </c>
      <c r="S263" s="25" t="s">
        <v>180</v>
      </c>
      <c r="T263" s="25" t="s">
        <v>181</v>
      </c>
      <c r="U263" s="26">
        <v>0.25</v>
      </c>
      <c r="V263" s="25" t="s">
        <v>182</v>
      </c>
      <c r="W263" s="25" t="s">
        <v>183</v>
      </c>
    </row>
    <row r="264" spans="1:23" ht="13.5" customHeight="1" x14ac:dyDescent="0.35">
      <c r="A264" s="25"/>
      <c r="B264" s="25"/>
      <c r="C264" s="25"/>
      <c r="D264" s="25"/>
      <c r="E264" s="27"/>
      <c r="F264" s="25"/>
      <c r="G264" s="25"/>
      <c r="H264" s="25"/>
      <c r="I264" s="25"/>
      <c r="J264" s="25"/>
      <c r="K264" s="25"/>
      <c r="M264" s="25"/>
      <c r="N264" s="25"/>
      <c r="O264" s="25"/>
      <c r="P264" s="25"/>
      <c r="Q264" s="27"/>
      <c r="R264" s="25"/>
      <c r="S264" s="25"/>
      <c r="T264" s="25"/>
      <c r="U264" s="25"/>
      <c r="V264" s="25"/>
      <c r="W264" s="25"/>
    </row>
    <row r="265" spans="1:23" ht="13.5" customHeight="1" x14ac:dyDescent="0.35">
      <c r="A265" s="25"/>
      <c r="B265" s="25"/>
      <c r="C265" s="25"/>
      <c r="D265" s="25"/>
      <c r="E265" s="27"/>
      <c r="F265" s="25"/>
      <c r="G265" s="25"/>
      <c r="H265" s="25"/>
      <c r="I265" s="25"/>
      <c r="J265" s="25"/>
      <c r="K265" s="25"/>
      <c r="M265" s="25"/>
      <c r="N265" s="25"/>
      <c r="O265" s="25"/>
      <c r="P265" s="25"/>
      <c r="Q265" s="27"/>
      <c r="R265" s="25"/>
      <c r="S265" s="25"/>
      <c r="T265" s="25"/>
      <c r="U265" s="25"/>
      <c r="V265" s="25"/>
      <c r="W265" s="25"/>
    </row>
    <row r="266" spans="1:23" ht="13.5" customHeight="1" x14ac:dyDescent="0.35">
      <c r="A266" s="25"/>
      <c r="B266" s="25"/>
      <c r="C266" s="25"/>
      <c r="D266" s="25"/>
      <c r="E266" s="27"/>
      <c r="F266" s="25"/>
      <c r="G266" s="25"/>
      <c r="H266" s="25"/>
      <c r="I266" s="25"/>
      <c r="J266" s="25"/>
      <c r="K266" s="25"/>
      <c r="M266" s="25"/>
      <c r="N266" s="25"/>
      <c r="O266" s="25"/>
      <c r="P266" s="25"/>
      <c r="Q266" s="27"/>
      <c r="R266" s="25"/>
      <c r="S266" s="25"/>
      <c r="T266" s="25"/>
      <c r="U266" s="25"/>
      <c r="V266" s="25"/>
      <c r="W266" s="25"/>
    </row>
    <row r="267" spans="1:23" ht="13.5" customHeight="1" x14ac:dyDescent="0.35">
      <c r="A267" s="25"/>
      <c r="B267" s="25"/>
      <c r="C267" s="25"/>
      <c r="D267" s="25"/>
      <c r="E267" s="27"/>
      <c r="F267" s="25"/>
      <c r="G267" s="25"/>
      <c r="H267" s="25"/>
      <c r="I267" s="25"/>
      <c r="J267" s="25"/>
      <c r="K267" s="25"/>
      <c r="M267" s="25"/>
      <c r="N267" s="25"/>
      <c r="O267" s="25"/>
      <c r="P267" s="25"/>
      <c r="Q267" s="27"/>
      <c r="R267" s="25"/>
      <c r="S267" s="25"/>
      <c r="T267" s="25"/>
      <c r="U267" s="25"/>
      <c r="V267" s="25"/>
      <c r="W267" s="25"/>
    </row>
    <row r="268" spans="1:23" ht="13.5" customHeight="1" x14ac:dyDescent="0.35">
      <c r="A268" s="25"/>
      <c r="B268" s="25"/>
      <c r="C268" s="25"/>
      <c r="D268" s="25"/>
      <c r="E268" s="27"/>
      <c r="F268" s="25"/>
      <c r="G268" s="25"/>
      <c r="H268" s="25"/>
      <c r="I268" s="25"/>
      <c r="J268" s="25"/>
      <c r="K268" s="25"/>
      <c r="M268" s="25"/>
      <c r="N268" s="25"/>
      <c r="O268" s="25"/>
      <c r="P268" s="25"/>
      <c r="Q268" s="27"/>
      <c r="R268" s="25"/>
      <c r="S268" s="25"/>
      <c r="T268" s="25"/>
      <c r="U268" s="25"/>
      <c r="V268" s="25"/>
      <c r="W268" s="25"/>
    </row>
    <row r="269" spans="1:23" ht="13.5" customHeight="1" x14ac:dyDescent="0.35">
      <c r="F269" s="25"/>
      <c r="G269" s="25"/>
      <c r="H269" s="25"/>
      <c r="I269" s="25"/>
      <c r="J269" s="25"/>
      <c r="K269" s="25"/>
      <c r="R269" s="25"/>
      <c r="S269" s="25"/>
      <c r="T269" s="25"/>
      <c r="U269" s="25"/>
      <c r="V269" s="25"/>
      <c r="W269" s="25"/>
    </row>
    <row r="270" spans="1:23" ht="13.5" customHeight="1" x14ac:dyDescent="0.35">
      <c r="F270" s="25"/>
      <c r="G270" s="25"/>
      <c r="H270" s="25"/>
      <c r="I270" s="25"/>
      <c r="J270" s="25"/>
      <c r="K270" s="25"/>
      <c r="R270" s="25"/>
      <c r="S270" s="25"/>
      <c r="T270" s="25"/>
      <c r="U270" s="25"/>
      <c r="V270" s="25"/>
      <c r="W270" s="25"/>
    </row>
    <row r="271" spans="1:23" ht="13.5" customHeight="1" x14ac:dyDescent="0.35">
      <c r="F271" s="25"/>
      <c r="G271" s="25"/>
      <c r="H271" s="25"/>
      <c r="I271" s="25"/>
      <c r="J271" s="25"/>
      <c r="K271" s="25"/>
      <c r="R271" s="25"/>
      <c r="S271" s="25"/>
      <c r="T271" s="25"/>
      <c r="U271" s="25"/>
      <c r="V271" s="25"/>
      <c r="W271" s="25"/>
    </row>
    <row r="272" spans="1:23" ht="13.5" customHeight="1" x14ac:dyDescent="0.35">
      <c r="F272" s="25"/>
      <c r="G272" s="25"/>
      <c r="H272" s="25"/>
      <c r="I272" s="25"/>
      <c r="J272" s="25"/>
      <c r="K272" s="25"/>
      <c r="R272" s="25"/>
      <c r="S272" s="25"/>
      <c r="T272" s="25"/>
      <c r="U272" s="25"/>
      <c r="V272" s="25"/>
      <c r="W272" s="25"/>
    </row>
    <row r="273" spans="1:23" ht="13.5" customHeight="1" x14ac:dyDescent="0.35"/>
    <row r="274" spans="1:23" ht="13.5" customHeight="1" x14ac:dyDescent="0.35">
      <c r="A274" s="6" t="str">
        <f>sections!D11</f>
        <v>POR Craig Steinmetz &amp; Wayne Tibbitts</v>
      </c>
      <c r="M274" s="6" t="str">
        <f>sections!D12</f>
        <v>WAI Saiju Thomas &amp; Gary Abella</v>
      </c>
    </row>
    <row r="275" spans="1:23" ht="13.5" customHeight="1" x14ac:dyDescent="0.35">
      <c r="A275" s="6" t="s">
        <v>170</v>
      </c>
      <c r="F275" s="6" t="s">
        <v>171</v>
      </c>
      <c r="I275" s="6" t="s">
        <v>226</v>
      </c>
      <c r="M275" s="6" t="s">
        <v>170</v>
      </c>
      <c r="R275" s="6" t="s">
        <v>171</v>
      </c>
      <c r="U275" s="6" t="s">
        <v>227</v>
      </c>
    </row>
    <row r="276" spans="1:23" ht="13.5" customHeight="1" x14ac:dyDescent="0.35">
      <c r="A276" s="6" t="s">
        <v>174</v>
      </c>
      <c r="B276" s="6" t="s">
        <v>175</v>
      </c>
      <c r="C276" s="6" t="s">
        <v>176</v>
      </c>
      <c r="D276" s="6" t="s">
        <v>177</v>
      </c>
      <c r="E276" s="6" t="s">
        <v>178</v>
      </c>
      <c r="F276" s="25" t="s">
        <v>179</v>
      </c>
      <c r="G276" s="25" t="s">
        <v>180</v>
      </c>
      <c r="H276" s="25" t="s">
        <v>181</v>
      </c>
      <c r="I276" s="26">
        <v>0.25</v>
      </c>
      <c r="J276" s="25" t="s">
        <v>182</v>
      </c>
      <c r="K276" s="25" t="s">
        <v>183</v>
      </c>
      <c r="M276" s="6" t="s">
        <v>175</v>
      </c>
      <c r="N276" s="6" t="s">
        <v>177</v>
      </c>
      <c r="O276" s="6" t="s">
        <v>174</v>
      </c>
      <c r="P276" s="6" t="s">
        <v>176</v>
      </c>
      <c r="Q276" s="6" t="s">
        <v>184</v>
      </c>
      <c r="R276" s="25" t="s">
        <v>179</v>
      </c>
      <c r="S276" s="25" t="s">
        <v>180</v>
      </c>
      <c r="T276" s="25" t="s">
        <v>181</v>
      </c>
      <c r="U276" s="26">
        <v>0.25</v>
      </c>
      <c r="V276" s="25" t="s">
        <v>182</v>
      </c>
      <c r="W276" s="25" t="s">
        <v>183</v>
      </c>
    </row>
    <row r="277" spans="1:23" ht="13.5" customHeight="1" x14ac:dyDescent="0.35">
      <c r="A277" s="25"/>
      <c r="B277" s="25"/>
      <c r="C277" s="25"/>
      <c r="D277" s="25"/>
      <c r="E277" s="27"/>
      <c r="F277" s="25"/>
      <c r="G277" s="25"/>
      <c r="H277" s="25"/>
      <c r="I277" s="25"/>
      <c r="J277" s="25"/>
      <c r="K277" s="25"/>
      <c r="M277" s="25"/>
      <c r="N277" s="25"/>
      <c r="O277" s="25"/>
      <c r="P277" s="25"/>
      <c r="Q277" s="27"/>
      <c r="R277" s="25"/>
      <c r="S277" s="25"/>
      <c r="T277" s="25"/>
      <c r="U277" s="25"/>
      <c r="V277" s="25"/>
      <c r="W277" s="25"/>
    </row>
    <row r="278" spans="1:23" ht="13.5" customHeight="1" x14ac:dyDescent="0.35">
      <c r="A278" s="25"/>
      <c r="B278" s="25"/>
      <c r="C278" s="25"/>
      <c r="D278" s="25"/>
      <c r="E278" s="27"/>
      <c r="F278" s="25"/>
      <c r="G278" s="25"/>
      <c r="H278" s="25"/>
      <c r="I278" s="25"/>
      <c r="J278" s="25"/>
      <c r="K278" s="25"/>
      <c r="M278" s="25"/>
      <c r="N278" s="25"/>
      <c r="O278" s="25"/>
      <c r="P278" s="25"/>
      <c r="Q278" s="27"/>
      <c r="R278" s="25"/>
      <c r="S278" s="25"/>
      <c r="T278" s="25"/>
      <c r="U278" s="25"/>
      <c r="V278" s="25"/>
      <c r="W278" s="25"/>
    </row>
    <row r="279" spans="1:23" ht="13.5" customHeight="1" x14ac:dyDescent="0.35">
      <c r="A279" s="25"/>
      <c r="B279" s="25"/>
      <c r="C279" s="25"/>
      <c r="D279" s="25"/>
      <c r="E279" s="27"/>
      <c r="F279" s="25"/>
      <c r="G279" s="25"/>
      <c r="H279" s="25"/>
      <c r="I279" s="25"/>
      <c r="J279" s="25"/>
      <c r="K279" s="25"/>
      <c r="M279" s="25"/>
      <c r="N279" s="25"/>
      <c r="O279" s="25"/>
      <c r="P279" s="25"/>
      <c r="Q279" s="27"/>
      <c r="R279" s="25"/>
      <c r="S279" s="25"/>
      <c r="T279" s="25"/>
      <c r="U279" s="25"/>
      <c r="V279" s="25"/>
      <c r="W279" s="25"/>
    </row>
    <row r="280" spans="1:23" ht="13.5" customHeight="1" x14ac:dyDescent="0.35">
      <c r="A280" s="25"/>
      <c r="B280" s="25"/>
      <c r="C280" s="25"/>
      <c r="D280" s="25"/>
      <c r="E280" s="27"/>
      <c r="F280" s="25"/>
      <c r="G280" s="25"/>
      <c r="H280" s="25"/>
      <c r="I280" s="25"/>
      <c r="J280" s="25"/>
      <c r="K280" s="25"/>
      <c r="M280" s="25"/>
      <c r="N280" s="25"/>
      <c r="O280" s="25"/>
      <c r="P280" s="25"/>
      <c r="Q280" s="27"/>
      <c r="R280" s="25"/>
      <c r="S280" s="25"/>
      <c r="T280" s="25"/>
      <c r="U280" s="25"/>
      <c r="V280" s="25"/>
      <c r="W280" s="25"/>
    </row>
    <row r="281" spans="1:23" ht="13.5" customHeight="1" x14ac:dyDescent="0.35">
      <c r="A281" s="25"/>
      <c r="B281" s="25"/>
      <c r="C281" s="25"/>
      <c r="D281" s="25"/>
      <c r="E281" s="27"/>
      <c r="F281" s="25"/>
      <c r="G281" s="25"/>
      <c r="H281" s="25"/>
      <c r="I281" s="25"/>
      <c r="J281" s="25"/>
      <c r="K281" s="25"/>
      <c r="M281" s="25"/>
      <c r="N281" s="25"/>
      <c r="O281" s="25"/>
      <c r="P281" s="25"/>
      <c r="Q281" s="27"/>
      <c r="R281" s="25"/>
      <c r="S281" s="25"/>
      <c r="T281" s="25"/>
      <c r="U281" s="25"/>
      <c r="V281" s="25"/>
      <c r="W281" s="25"/>
    </row>
    <row r="282" spans="1:23" ht="13.5" customHeight="1" x14ac:dyDescent="0.35">
      <c r="F282" s="25"/>
      <c r="G282" s="25"/>
      <c r="H282" s="25"/>
      <c r="I282" s="25"/>
      <c r="J282" s="25"/>
      <c r="K282" s="25"/>
      <c r="R282" s="25"/>
      <c r="S282" s="25"/>
      <c r="T282" s="25"/>
      <c r="U282" s="25"/>
      <c r="V282" s="25"/>
      <c r="W282" s="25"/>
    </row>
    <row r="283" spans="1:23" ht="13.5" customHeight="1" x14ac:dyDescent="0.35">
      <c r="F283" s="25"/>
      <c r="G283" s="25"/>
      <c r="H283" s="25"/>
      <c r="I283" s="25"/>
      <c r="J283" s="25"/>
      <c r="K283" s="25"/>
      <c r="R283" s="25"/>
      <c r="S283" s="25"/>
      <c r="T283" s="25"/>
      <c r="U283" s="25"/>
      <c r="V283" s="25"/>
      <c r="W283" s="25"/>
    </row>
    <row r="284" spans="1:23" ht="13.5" customHeight="1" x14ac:dyDescent="0.35">
      <c r="F284" s="25"/>
      <c r="G284" s="25"/>
      <c r="H284" s="25"/>
      <c r="I284" s="25"/>
      <c r="J284" s="25"/>
      <c r="K284" s="25"/>
      <c r="R284" s="25"/>
      <c r="S284" s="25"/>
      <c r="T284" s="25"/>
      <c r="U284" s="25"/>
      <c r="V284" s="25"/>
      <c r="W284" s="25"/>
    </row>
    <row r="285" spans="1:23" ht="13.5" customHeight="1" x14ac:dyDescent="0.35">
      <c r="F285" s="25"/>
      <c r="G285" s="25"/>
      <c r="H285" s="25"/>
      <c r="I285" s="25"/>
      <c r="J285" s="25"/>
      <c r="K285" s="25"/>
      <c r="R285" s="25"/>
      <c r="S285" s="25"/>
      <c r="T285" s="25"/>
      <c r="U285" s="25"/>
      <c r="V285" s="25"/>
      <c r="W285" s="25"/>
    </row>
    <row r="286" spans="1:23" ht="13.5" customHeight="1" x14ac:dyDescent="0.35"/>
    <row r="287" spans="1:23" ht="13.5" customHeight="1" x14ac:dyDescent="0.35">
      <c r="A287" s="6" t="str">
        <f>sections!D13</f>
        <v>TOK Matt &amp; Cooper McInnes</v>
      </c>
      <c r="M287" s="6" t="str">
        <f>sections!D14</f>
        <v>PAT Sudeep Prasad and Manoj Gounder</v>
      </c>
    </row>
    <row r="288" spans="1:23" ht="13.5" customHeight="1" x14ac:dyDescent="0.35">
      <c r="A288" s="6" t="s">
        <v>170</v>
      </c>
      <c r="F288" s="6" t="s">
        <v>171</v>
      </c>
      <c r="I288" s="6" t="s">
        <v>228</v>
      </c>
      <c r="M288" s="6" t="s">
        <v>170</v>
      </c>
      <c r="R288" s="6" t="s">
        <v>171</v>
      </c>
      <c r="U288" s="6" t="s">
        <v>229</v>
      </c>
    </row>
    <row r="289" spans="1:23" ht="13.5" customHeight="1" x14ac:dyDescent="0.35">
      <c r="A289" s="6" t="s">
        <v>176</v>
      </c>
      <c r="B289" s="6" t="s">
        <v>178</v>
      </c>
      <c r="C289" s="6" t="s">
        <v>175</v>
      </c>
      <c r="D289" s="6" t="s">
        <v>184</v>
      </c>
      <c r="E289" s="6" t="s">
        <v>174</v>
      </c>
      <c r="F289" s="25" t="s">
        <v>179</v>
      </c>
      <c r="G289" s="25" t="s">
        <v>180</v>
      </c>
      <c r="H289" s="25" t="s">
        <v>181</v>
      </c>
      <c r="I289" s="26">
        <v>0.25</v>
      </c>
      <c r="J289" s="25" t="s">
        <v>182</v>
      </c>
      <c r="K289" s="25" t="s">
        <v>183</v>
      </c>
      <c r="M289" s="6" t="s">
        <v>177</v>
      </c>
      <c r="N289" s="6" t="s">
        <v>174</v>
      </c>
      <c r="O289" s="6" t="s">
        <v>184</v>
      </c>
      <c r="P289" s="6" t="s">
        <v>178</v>
      </c>
      <c r="Q289" s="6" t="s">
        <v>175</v>
      </c>
      <c r="R289" s="25" t="s">
        <v>179</v>
      </c>
      <c r="S289" s="25" t="s">
        <v>180</v>
      </c>
      <c r="T289" s="25" t="s">
        <v>181</v>
      </c>
      <c r="U289" s="26">
        <v>0.25</v>
      </c>
      <c r="V289" s="25" t="s">
        <v>182</v>
      </c>
      <c r="W289" s="25" t="s">
        <v>183</v>
      </c>
    </row>
    <row r="290" spans="1:23" ht="13.5" customHeight="1" x14ac:dyDescent="0.35">
      <c r="A290" s="25"/>
      <c r="B290" s="25"/>
      <c r="C290" s="25"/>
      <c r="D290" s="25"/>
      <c r="E290" s="27"/>
      <c r="F290" s="25"/>
      <c r="G290" s="25"/>
      <c r="H290" s="25"/>
      <c r="I290" s="25"/>
      <c r="J290" s="25"/>
      <c r="K290" s="25"/>
      <c r="M290" s="25"/>
      <c r="N290" s="25"/>
      <c r="O290" s="25"/>
      <c r="P290" s="25"/>
      <c r="Q290" s="27"/>
      <c r="R290" s="25"/>
      <c r="S290" s="25"/>
      <c r="T290" s="25"/>
      <c r="U290" s="25"/>
      <c r="V290" s="25"/>
      <c r="W290" s="25"/>
    </row>
    <row r="291" spans="1:23" ht="13.5" customHeight="1" x14ac:dyDescent="0.35">
      <c r="A291" s="25"/>
      <c r="B291" s="25"/>
      <c r="C291" s="25"/>
      <c r="D291" s="25"/>
      <c r="E291" s="27"/>
      <c r="F291" s="25"/>
      <c r="G291" s="25"/>
      <c r="H291" s="25"/>
      <c r="I291" s="25"/>
      <c r="J291" s="25"/>
      <c r="K291" s="25"/>
      <c r="M291" s="25"/>
      <c r="N291" s="25"/>
      <c r="O291" s="25"/>
      <c r="P291" s="25"/>
      <c r="Q291" s="27"/>
      <c r="R291" s="25"/>
      <c r="S291" s="25"/>
      <c r="T291" s="25"/>
      <c r="U291" s="25"/>
      <c r="V291" s="25"/>
      <c r="W291" s="25"/>
    </row>
    <row r="292" spans="1:23" ht="13.5" customHeight="1" x14ac:dyDescent="0.35">
      <c r="A292" s="25"/>
      <c r="B292" s="25"/>
      <c r="C292" s="25"/>
      <c r="D292" s="25"/>
      <c r="E292" s="27"/>
      <c r="F292" s="25"/>
      <c r="G292" s="25"/>
      <c r="H292" s="25"/>
      <c r="I292" s="25"/>
      <c r="J292" s="25"/>
      <c r="K292" s="25"/>
      <c r="M292" s="25"/>
      <c r="N292" s="25"/>
      <c r="O292" s="25"/>
      <c r="P292" s="25"/>
      <c r="Q292" s="27"/>
      <c r="R292" s="25"/>
      <c r="S292" s="25"/>
      <c r="T292" s="25"/>
      <c r="U292" s="25"/>
      <c r="V292" s="25"/>
      <c r="W292" s="25"/>
    </row>
    <row r="293" spans="1:23" ht="13.5" customHeight="1" x14ac:dyDescent="0.35">
      <c r="A293" s="25"/>
      <c r="B293" s="25"/>
      <c r="C293" s="25"/>
      <c r="D293" s="25"/>
      <c r="E293" s="27"/>
      <c r="F293" s="25"/>
      <c r="G293" s="25"/>
      <c r="H293" s="25"/>
      <c r="I293" s="25"/>
      <c r="J293" s="25"/>
      <c r="K293" s="25"/>
      <c r="M293" s="25"/>
      <c r="N293" s="25"/>
      <c r="O293" s="25"/>
      <c r="P293" s="25"/>
      <c r="Q293" s="27"/>
      <c r="R293" s="25"/>
      <c r="S293" s="25"/>
      <c r="T293" s="25"/>
      <c r="U293" s="25"/>
      <c r="V293" s="25"/>
      <c r="W293" s="25"/>
    </row>
    <row r="294" spans="1:23" ht="13.5" customHeight="1" x14ac:dyDescent="0.35">
      <c r="A294" s="25"/>
      <c r="B294" s="25"/>
      <c r="C294" s="25"/>
      <c r="D294" s="25"/>
      <c r="E294" s="27"/>
      <c r="F294" s="25"/>
      <c r="G294" s="25"/>
      <c r="H294" s="25"/>
      <c r="I294" s="25"/>
      <c r="J294" s="25"/>
      <c r="K294" s="25"/>
      <c r="M294" s="25"/>
      <c r="N294" s="25"/>
      <c r="O294" s="25"/>
      <c r="P294" s="25"/>
      <c r="Q294" s="27"/>
      <c r="R294" s="25"/>
      <c r="S294" s="25"/>
      <c r="T294" s="25"/>
      <c r="U294" s="25"/>
      <c r="V294" s="25"/>
      <c r="W294" s="25"/>
    </row>
    <row r="295" spans="1:23" ht="13.5" customHeight="1" x14ac:dyDescent="0.35">
      <c r="F295" s="25"/>
      <c r="G295" s="25"/>
      <c r="H295" s="25"/>
      <c r="I295" s="25"/>
      <c r="J295" s="25"/>
      <c r="K295" s="25"/>
      <c r="R295" s="25"/>
      <c r="S295" s="25"/>
      <c r="T295" s="25"/>
      <c r="U295" s="25"/>
      <c r="V295" s="25"/>
      <c r="W295" s="25"/>
    </row>
    <row r="296" spans="1:23" ht="13.5" customHeight="1" x14ac:dyDescent="0.35">
      <c r="F296" s="25"/>
      <c r="G296" s="25"/>
      <c r="H296" s="25"/>
      <c r="I296" s="25"/>
      <c r="J296" s="25"/>
      <c r="K296" s="25"/>
      <c r="R296" s="25"/>
      <c r="S296" s="25"/>
      <c r="T296" s="25"/>
      <c r="U296" s="25"/>
      <c r="V296" s="25"/>
      <c r="W296" s="25"/>
    </row>
    <row r="297" spans="1:23" ht="13.5" customHeight="1" x14ac:dyDescent="0.35">
      <c r="F297" s="25"/>
      <c r="G297" s="25"/>
      <c r="H297" s="25"/>
      <c r="I297" s="25"/>
      <c r="J297" s="25"/>
      <c r="K297" s="25"/>
      <c r="R297" s="25"/>
      <c r="S297" s="25"/>
      <c r="T297" s="25"/>
      <c r="U297" s="25"/>
      <c r="V297" s="25"/>
      <c r="W297" s="25"/>
    </row>
    <row r="298" spans="1:23" ht="13.5" customHeight="1" x14ac:dyDescent="0.35">
      <c r="F298" s="25"/>
      <c r="G298" s="25"/>
      <c r="H298" s="25"/>
      <c r="I298" s="25"/>
      <c r="J298" s="25"/>
      <c r="K298" s="25"/>
      <c r="R298" s="25"/>
      <c r="S298" s="25"/>
      <c r="T298" s="25"/>
      <c r="U298" s="25"/>
      <c r="V298" s="25"/>
      <c r="W298" s="25"/>
    </row>
    <row r="299" spans="1:23" ht="13.5" customHeight="1" x14ac:dyDescent="0.35"/>
    <row r="300" spans="1:23" ht="13.5" customHeight="1" x14ac:dyDescent="0.35">
      <c r="A300" s="6" t="str">
        <f>sections!D15</f>
        <v>MNU Bas Kroon &amp; Darryl Rodgers</v>
      </c>
      <c r="M300" s="6" t="str">
        <f>sections!D16</f>
        <v>TGA Mark Parkinson &amp; Patuwai Woods</v>
      </c>
    </row>
    <row r="301" spans="1:23" ht="13.5" customHeight="1" x14ac:dyDescent="0.35">
      <c r="A301" s="6" t="s">
        <v>170</v>
      </c>
      <c r="F301" s="6" t="s">
        <v>171</v>
      </c>
      <c r="I301" s="6" t="s">
        <v>230</v>
      </c>
      <c r="M301" s="6" t="s">
        <v>170</v>
      </c>
      <c r="R301" s="6" t="s">
        <v>171</v>
      </c>
      <c r="U301" s="6" t="s">
        <v>231</v>
      </c>
    </row>
    <row r="302" spans="1:23" ht="13.5" customHeight="1" x14ac:dyDescent="0.35">
      <c r="A302" s="6" t="s">
        <v>178</v>
      </c>
      <c r="B302" s="6" t="s">
        <v>184</v>
      </c>
      <c r="C302" s="6" t="s">
        <v>177</v>
      </c>
      <c r="D302" s="6" t="s">
        <v>174</v>
      </c>
      <c r="E302" s="6" t="s">
        <v>176</v>
      </c>
      <c r="F302" s="25" t="s">
        <v>179</v>
      </c>
      <c r="G302" s="25" t="s">
        <v>180</v>
      </c>
      <c r="H302" s="25" t="s">
        <v>181</v>
      </c>
      <c r="I302" s="26">
        <v>0.25</v>
      </c>
      <c r="J302" s="25" t="s">
        <v>182</v>
      </c>
      <c r="K302" s="25" t="s">
        <v>183</v>
      </c>
      <c r="M302" s="6" t="s">
        <v>184</v>
      </c>
      <c r="N302" s="6" t="s">
        <v>176</v>
      </c>
      <c r="O302" s="6" t="s">
        <v>178</v>
      </c>
      <c r="P302" s="6" t="s">
        <v>175</v>
      </c>
      <c r="Q302" s="6" t="s">
        <v>177</v>
      </c>
      <c r="R302" s="25" t="s">
        <v>179</v>
      </c>
      <c r="S302" s="25" t="s">
        <v>180</v>
      </c>
      <c r="T302" s="25" t="s">
        <v>181</v>
      </c>
      <c r="U302" s="26">
        <v>0.25</v>
      </c>
      <c r="V302" s="25" t="s">
        <v>182</v>
      </c>
      <c r="W302" s="25" t="s">
        <v>183</v>
      </c>
    </row>
    <row r="303" spans="1:23" ht="13.5" customHeight="1" x14ac:dyDescent="0.35">
      <c r="A303" s="25"/>
      <c r="B303" s="25"/>
      <c r="C303" s="25"/>
      <c r="D303" s="25"/>
      <c r="E303" s="27"/>
      <c r="F303" s="25"/>
      <c r="G303" s="25"/>
      <c r="H303" s="25"/>
      <c r="I303" s="25"/>
      <c r="J303" s="25"/>
      <c r="K303" s="25"/>
      <c r="M303" s="25"/>
      <c r="N303" s="25"/>
      <c r="O303" s="25"/>
      <c r="P303" s="25"/>
      <c r="Q303" s="27"/>
      <c r="R303" s="25"/>
      <c r="S303" s="25"/>
      <c r="T303" s="25"/>
      <c r="U303" s="25"/>
      <c r="V303" s="25"/>
      <c r="W303" s="25"/>
    </row>
    <row r="304" spans="1:23" ht="13.5" customHeight="1" x14ac:dyDescent="0.35">
      <c r="A304" s="25"/>
      <c r="B304" s="25"/>
      <c r="C304" s="25"/>
      <c r="D304" s="25"/>
      <c r="E304" s="27"/>
      <c r="F304" s="25"/>
      <c r="G304" s="25"/>
      <c r="H304" s="25"/>
      <c r="I304" s="25"/>
      <c r="J304" s="25"/>
      <c r="K304" s="25"/>
      <c r="M304" s="25"/>
      <c r="N304" s="25"/>
      <c r="O304" s="25"/>
      <c r="P304" s="25"/>
      <c r="Q304" s="27"/>
      <c r="R304" s="25"/>
      <c r="S304" s="25"/>
      <c r="T304" s="25"/>
      <c r="U304" s="25"/>
      <c r="V304" s="25"/>
      <c r="W304" s="25"/>
    </row>
    <row r="305" spans="1:23" ht="13.5" customHeight="1" x14ac:dyDescent="0.35">
      <c r="A305" s="25"/>
      <c r="B305" s="25"/>
      <c r="C305" s="25"/>
      <c r="D305" s="25"/>
      <c r="E305" s="27"/>
      <c r="F305" s="25"/>
      <c r="G305" s="25"/>
      <c r="H305" s="25"/>
      <c r="I305" s="25"/>
      <c r="J305" s="25"/>
      <c r="K305" s="25"/>
      <c r="M305" s="25"/>
      <c r="N305" s="25"/>
      <c r="O305" s="25"/>
      <c r="P305" s="25"/>
      <c r="Q305" s="27"/>
      <c r="R305" s="25"/>
      <c r="S305" s="25"/>
      <c r="T305" s="25"/>
      <c r="U305" s="25"/>
      <c r="V305" s="25"/>
      <c r="W305" s="25"/>
    </row>
    <row r="306" spans="1:23" ht="13.5" customHeight="1" x14ac:dyDescent="0.35">
      <c r="A306" s="25"/>
      <c r="B306" s="25"/>
      <c r="C306" s="25"/>
      <c r="D306" s="25"/>
      <c r="E306" s="27"/>
      <c r="F306" s="25"/>
      <c r="G306" s="25"/>
      <c r="H306" s="25"/>
      <c r="I306" s="25"/>
      <c r="J306" s="25"/>
      <c r="K306" s="25"/>
      <c r="M306" s="25"/>
      <c r="N306" s="25"/>
      <c r="O306" s="25"/>
      <c r="P306" s="25"/>
      <c r="Q306" s="27"/>
      <c r="R306" s="25"/>
      <c r="S306" s="25"/>
      <c r="T306" s="25"/>
      <c r="U306" s="25"/>
      <c r="V306" s="25"/>
      <c r="W306" s="25"/>
    </row>
    <row r="307" spans="1:23" ht="13.5" customHeight="1" x14ac:dyDescent="0.35">
      <c r="A307" s="25"/>
      <c r="B307" s="25"/>
      <c r="C307" s="25"/>
      <c r="D307" s="25"/>
      <c r="E307" s="27"/>
      <c r="F307" s="25"/>
      <c r="G307" s="25"/>
      <c r="H307" s="25"/>
      <c r="I307" s="25"/>
      <c r="J307" s="25"/>
      <c r="K307" s="25"/>
      <c r="M307" s="25"/>
      <c r="N307" s="25"/>
      <c r="O307" s="25"/>
      <c r="P307" s="25"/>
      <c r="Q307" s="27"/>
      <c r="R307" s="25"/>
      <c r="S307" s="25"/>
      <c r="T307" s="25"/>
      <c r="U307" s="25"/>
      <c r="V307" s="25"/>
      <c r="W307" s="25"/>
    </row>
    <row r="308" spans="1:23" ht="13.5" customHeight="1" x14ac:dyDescent="0.35">
      <c r="F308" s="25"/>
      <c r="G308" s="25"/>
      <c r="H308" s="25"/>
      <c r="I308" s="25"/>
      <c r="J308" s="25"/>
      <c r="K308" s="25"/>
      <c r="R308" s="25"/>
      <c r="S308" s="25"/>
      <c r="T308" s="25"/>
      <c r="U308" s="25"/>
      <c r="V308" s="25"/>
      <c r="W308" s="25"/>
    </row>
    <row r="309" spans="1:23" ht="13.5" customHeight="1" x14ac:dyDescent="0.35">
      <c r="F309" s="25"/>
      <c r="G309" s="25"/>
      <c r="H309" s="25"/>
      <c r="I309" s="25"/>
      <c r="J309" s="25"/>
      <c r="K309" s="25"/>
      <c r="R309" s="25"/>
      <c r="S309" s="25"/>
      <c r="T309" s="25"/>
      <c r="U309" s="25"/>
      <c r="V309" s="25"/>
      <c r="W309" s="25"/>
    </row>
    <row r="310" spans="1:23" ht="13.5" customHeight="1" x14ac:dyDescent="0.35">
      <c r="F310" s="25"/>
      <c r="G310" s="25"/>
      <c r="H310" s="25"/>
      <c r="I310" s="25"/>
      <c r="J310" s="25"/>
      <c r="K310" s="25"/>
      <c r="R310" s="25"/>
      <c r="S310" s="25"/>
      <c r="T310" s="25"/>
      <c r="U310" s="25"/>
      <c r="V310" s="25"/>
      <c r="W310" s="25"/>
    </row>
    <row r="311" spans="1:23" ht="13.5" customHeight="1" x14ac:dyDescent="0.35">
      <c r="F311" s="25"/>
      <c r="G311" s="25"/>
      <c r="H311" s="25"/>
      <c r="I311" s="25"/>
      <c r="J311" s="25"/>
      <c r="K311" s="25"/>
      <c r="R311" s="25"/>
      <c r="S311" s="25"/>
      <c r="T311" s="25"/>
      <c r="U311" s="25"/>
      <c r="V311" s="25"/>
      <c r="W311" s="25"/>
    </row>
    <row r="312" spans="1:23" ht="13.5" customHeight="1" x14ac:dyDescent="0.35"/>
    <row r="313" spans="1:23" ht="13.5" customHeight="1" x14ac:dyDescent="0.35">
      <c r="A313" s="6" t="str">
        <f>sections!D19</f>
        <v>TGA Mike Ryan &amp; Brian Ward</v>
      </c>
      <c r="M313" s="6" t="str">
        <f>sections!D20</f>
        <v>HEN Tony Van Wijk &amp; Sumit Monga</v>
      </c>
    </row>
    <row r="314" spans="1:23" ht="13.5" customHeight="1" x14ac:dyDescent="0.35">
      <c r="A314" s="6" t="s">
        <v>170</v>
      </c>
      <c r="F314" s="6" t="s">
        <v>171</v>
      </c>
      <c r="I314" s="6" t="s">
        <v>232</v>
      </c>
      <c r="M314" s="6" t="s">
        <v>170</v>
      </c>
      <c r="R314" s="6" t="s">
        <v>171</v>
      </c>
      <c r="U314" s="6" t="s">
        <v>233</v>
      </c>
    </row>
    <row r="315" spans="1:23" ht="13.5" customHeight="1" x14ac:dyDescent="0.35">
      <c r="A315" s="6" t="s">
        <v>174</v>
      </c>
      <c r="B315" s="6" t="s">
        <v>175</v>
      </c>
      <c r="C315" s="6" t="s">
        <v>176</v>
      </c>
      <c r="D315" s="6" t="s">
        <v>177</v>
      </c>
      <c r="E315" s="6" t="s">
        <v>178</v>
      </c>
      <c r="F315" s="25" t="s">
        <v>179</v>
      </c>
      <c r="G315" s="25" t="s">
        <v>180</v>
      </c>
      <c r="H315" s="25" t="s">
        <v>181</v>
      </c>
      <c r="I315" s="26">
        <v>0.25</v>
      </c>
      <c r="J315" s="25" t="s">
        <v>182</v>
      </c>
      <c r="K315" s="25" t="s">
        <v>183</v>
      </c>
      <c r="M315" s="6" t="s">
        <v>175</v>
      </c>
      <c r="N315" s="6" t="s">
        <v>177</v>
      </c>
      <c r="O315" s="6" t="s">
        <v>174</v>
      </c>
      <c r="P315" s="6" t="s">
        <v>176</v>
      </c>
      <c r="Q315" s="6" t="s">
        <v>184</v>
      </c>
      <c r="R315" s="25" t="s">
        <v>179</v>
      </c>
      <c r="S315" s="25" t="s">
        <v>180</v>
      </c>
      <c r="T315" s="25" t="s">
        <v>181</v>
      </c>
      <c r="U315" s="26">
        <v>0.25</v>
      </c>
      <c r="V315" s="25" t="s">
        <v>182</v>
      </c>
      <c r="W315" s="25" t="s">
        <v>183</v>
      </c>
    </row>
    <row r="316" spans="1:23" ht="13.5" customHeight="1" x14ac:dyDescent="0.35">
      <c r="A316" s="25"/>
      <c r="B316" s="25"/>
      <c r="C316" s="25"/>
      <c r="D316" s="25"/>
      <c r="E316" s="27"/>
      <c r="F316" s="25"/>
      <c r="G316" s="25"/>
      <c r="H316" s="25"/>
      <c r="I316" s="25"/>
      <c r="J316" s="25"/>
      <c r="K316" s="25"/>
      <c r="M316" s="25"/>
      <c r="N316" s="25"/>
      <c r="O316" s="25"/>
      <c r="P316" s="25"/>
      <c r="Q316" s="27"/>
      <c r="R316" s="25"/>
      <c r="S316" s="25"/>
      <c r="T316" s="25"/>
      <c r="U316" s="25"/>
      <c r="V316" s="25"/>
      <c r="W316" s="25"/>
    </row>
    <row r="317" spans="1:23" ht="13.5" customHeight="1" x14ac:dyDescent="0.35">
      <c r="A317" s="25"/>
      <c r="B317" s="25"/>
      <c r="C317" s="25"/>
      <c r="D317" s="25"/>
      <c r="E317" s="27"/>
      <c r="F317" s="25"/>
      <c r="G317" s="25"/>
      <c r="H317" s="25"/>
      <c r="I317" s="25"/>
      <c r="J317" s="25"/>
      <c r="K317" s="25"/>
      <c r="M317" s="25"/>
      <c r="N317" s="25"/>
      <c r="O317" s="25"/>
      <c r="P317" s="25"/>
      <c r="Q317" s="27"/>
      <c r="R317" s="25"/>
      <c r="S317" s="25"/>
      <c r="T317" s="25"/>
      <c r="U317" s="25"/>
      <c r="V317" s="25"/>
      <c r="W317" s="25"/>
    </row>
    <row r="318" spans="1:23" ht="13.5" customHeight="1" x14ac:dyDescent="0.35">
      <c r="A318" s="25"/>
      <c r="B318" s="25"/>
      <c r="C318" s="25"/>
      <c r="D318" s="25"/>
      <c r="E318" s="27"/>
      <c r="F318" s="25"/>
      <c r="G318" s="25"/>
      <c r="H318" s="25"/>
      <c r="I318" s="25"/>
      <c r="J318" s="25"/>
      <c r="K318" s="25"/>
      <c r="M318" s="25"/>
      <c r="N318" s="25"/>
      <c r="O318" s="25"/>
      <c r="P318" s="25"/>
      <c r="Q318" s="27"/>
      <c r="R318" s="25"/>
      <c r="S318" s="25"/>
      <c r="T318" s="25"/>
      <c r="U318" s="25"/>
      <c r="V318" s="25"/>
      <c r="W318" s="25"/>
    </row>
    <row r="319" spans="1:23" ht="13.5" customHeight="1" x14ac:dyDescent="0.35">
      <c r="A319" s="25"/>
      <c r="B319" s="25"/>
      <c r="C319" s="25"/>
      <c r="D319" s="25"/>
      <c r="E319" s="27"/>
      <c r="F319" s="25"/>
      <c r="G319" s="25"/>
      <c r="H319" s="25"/>
      <c r="I319" s="25"/>
      <c r="J319" s="25"/>
      <c r="K319" s="25"/>
      <c r="M319" s="25"/>
      <c r="N319" s="25"/>
      <c r="O319" s="25"/>
      <c r="P319" s="25"/>
      <c r="Q319" s="27"/>
      <c r="R319" s="25"/>
      <c r="S319" s="25"/>
      <c r="T319" s="25"/>
      <c r="U319" s="25"/>
      <c r="V319" s="25"/>
      <c r="W319" s="25"/>
    </row>
    <row r="320" spans="1:23" ht="13.5" customHeight="1" x14ac:dyDescent="0.35">
      <c r="A320" s="25"/>
      <c r="B320" s="25"/>
      <c r="C320" s="25"/>
      <c r="D320" s="25"/>
      <c r="E320" s="27"/>
      <c r="F320" s="25"/>
      <c r="G320" s="25"/>
      <c r="H320" s="25"/>
      <c r="I320" s="25"/>
      <c r="J320" s="25"/>
      <c r="K320" s="25"/>
      <c r="M320" s="25"/>
      <c r="N320" s="25"/>
      <c r="O320" s="25"/>
      <c r="P320" s="25"/>
      <c r="Q320" s="27"/>
      <c r="R320" s="25"/>
      <c r="S320" s="25"/>
      <c r="T320" s="25"/>
      <c r="U320" s="25"/>
      <c r="V320" s="25"/>
      <c r="W320" s="25"/>
    </row>
    <row r="321" spans="1:23" ht="13.5" customHeight="1" x14ac:dyDescent="0.35">
      <c r="F321" s="25"/>
      <c r="G321" s="25"/>
      <c r="H321" s="25"/>
      <c r="I321" s="25"/>
      <c r="J321" s="25"/>
      <c r="K321" s="25"/>
      <c r="R321" s="25"/>
      <c r="S321" s="25"/>
      <c r="T321" s="25"/>
      <c r="U321" s="25"/>
      <c r="V321" s="25"/>
      <c r="W321" s="25"/>
    </row>
    <row r="322" spans="1:23" ht="13.5" customHeight="1" x14ac:dyDescent="0.35">
      <c r="F322" s="25"/>
      <c r="G322" s="25"/>
      <c r="H322" s="25"/>
      <c r="I322" s="25"/>
      <c r="J322" s="25"/>
      <c r="K322" s="25"/>
      <c r="R322" s="25"/>
      <c r="S322" s="25"/>
      <c r="T322" s="25"/>
      <c r="U322" s="25"/>
      <c r="V322" s="25"/>
      <c r="W322" s="25"/>
    </row>
    <row r="323" spans="1:23" ht="13.5" customHeight="1" x14ac:dyDescent="0.35">
      <c r="F323" s="25"/>
      <c r="G323" s="25"/>
      <c r="H323" s="25"/>
      <c r="I323" s="25"/>
      <c r="J323" s="25"/>
      <c r="K323" s="25"/>
      <c r="R323" s="25"/>
      <c r="S323" s="25"/>
      <c r="T323" s="25"/>
      <c r="U323" s="25"/>
      <c r="V323" s="25"/>
      <c r="W323" s="25"/>
    </row>
    <row r="324" spans="1:23" ht="13.5" customHeight="1" x14ac:dyDescent="0.35">
      <c r="F324" s="25"/>
      <c r="G324" s="25"/>
      <c r="H324" s="25"/>
      <c r="I324" s="25"/>
      <c r="J324" s="25"/>
      <c r="K324" s="25"/>
      <c r="R324" s="25"/>
      <c r="S324" s="25"/>
      <c r="T324" s="25"/>
      <c r="U324" s="25"/>
      <c r="V324" s="25"/>
      <c r="W324" s="25"/>
    </row>
    <row r="325" spans="1:23" ht="13.5" customHeight="1" x14ac:dyDescent="0.35"/>
    <row r="326" spans="1:23" ht="13.5" customHeight="1" x14ac:dyDescent="0.35">
      <c r="A326" s="6" t="str">
        <f>sections!D21</f>
        <v>SWA Kim Cullen &amp; Tatum Manning</v>
      </c>
      <c r="M326" s="6" t="str">
        <f>sections!D22</f>
        <v>BAYS Alex Watson and Shayne Heyns</v>
      </c>
    </row>
    <row r="327" spans="1:23" ht="13.5" customHeight="1" x14ac:dyDescent="0.35">
      <c r="A327" s="6" t="s">
        <v>170</v>
      </c>
      <c r="F327" s="6" t="s">
        <v>171</v>
      </c>
      <c r="I327" s="6" t="s">
        <v>234</v>
      </c>
      <c r="M327" s="6" t="s">
        <v>170</v>
      </c>
      <c r="R327" s="6" t="s">
        <v>171</v>
      </c>
      <c r="U327" s="6" t="s">
        <v>235</v>
      </c>
    </row>
    <row r="328" spans="1:23" ht="13.5" customHeight="1" x14ac:dyDescent="0.35">
      <c r="A328" s="6" t="s">
        <v>176</v>
      </c>
      <c r="B328" s="6" t="s">
        <v>178</v>
      </c>
      <c r="C328" s="6" t="s">
        <v>175</v>
      </c>
      <c r="D328" s="6" t="s">
        <v>184</v>
      </c>
      <c r="E328" s="6" t="s">
        <v>174</v>
      </c>
      <c r="F328" s="25" t="s">
        <v>179</v>
      </c>
      <c r="G328" s="25" t="s">
        <v>180</v>
      </c>
      <c r="H328" s="25" t="s">
        <v>181</v>
      </c>
      <c r="I328" s="26">
        <v>0.25</v>
      </c>
      <c r="J328" s="25" t="s">
        <v>182</v>
      </c>
      <c r="K328" s="25" t="s">
        <v>183</v>
      </c>
      <c r="M328" s="6" t="s">
        <v>177</v>
      </c>
      <c r="N328" s="6" t="s">
        <v>174</v>
      </c>
      <c r="O328" s="6" t="s">
        <v>184</v>
      </c>
      <c r="P328" s="6" t="s">
        <v>178</v>
      </c>
      <c r="Q328" s="6" t="s">
        <v>175</v>
      </c>
      <c r="R328" s="25" t="s">
        <v>179</v>
      </c>
      <c r="S328" s="25" t="s">
        <v>180</v>
      </c>
      <c r="T328" s="25" t="s">
        <v>181</v>
      </c>
      <c r="U328" s="26">
        <v>0.25</v>
      </c>
      <c r="V328" s="25" t="s">
        <v>182</v>
      </c>
      <c r="W328" s="25" t="s">
        <v>183</v>
      </c>
    </row>
    <row r="329" spans="1:23" ht="13.5" customHeight="1" x14ac:dyDescent="0.35">
      <c r="A329" s="25"/>
      <c r="B329" s="25"/>
      <c r="C329" s="25"/>
      <c r="D329" s="25"/>
      <c r="E329" s="27"/>
      <c r="F329" s="25"/>
      <c r="G329" s="25"/>
      <c r="H329" s="25"/>
      <c r="I329" s="25"/>
      <c r="J329" s="25"/>
      <c r="K329" s="25"/>
      <c r="M329" s="25"/>
      <c r="N329" s="25"/>
      <c r="O329" s="25"/>
      <c r="P329" s="25"/>
      <c r="Q329" s="27"/>
      <c r="R329" s="25"/>
      <c r="S329" s="25"/>
      <c r="T329" s="25"/>
      <c r="U329" s="25"/>
      <c r="V329" s="25"/>
      <c r="W329" s="25"/>
    </row>
    <row r="330" spans="1:23" ht="13.5" customHeight="1" x14ac:dyDescent="0.35">
      <c r="A330" s="25"/>
      <c r="B330" s="25"/>
      <c r="C330" s="25"/>
      <c r="D330" s="25"/>
      <c r="E330" s="27"/>
      <c r="F330" s="25"/>
      <c r="G330" s="25"/>
      <c r="H330" s="25"/>
      <c r="I330" s="25"/>
      <c r="J330" s="25"/>
      <c r="K330" s="25"/>
      <c r="M330" s="25"/>
      <c r="N330" s="25"/>
      <c r="O330" s="25"/>
      <c r="P330" s="25"/>
      <c r="Q330" s="27"/>
      <c r="R330" s="25"/>
      <c r="S330" s="25"/>
      <c r="T330" s="25"/>
      <c r="U330" s="25"/>
      <c r="V330" s="25"/>
      <c r="W330" s="25"/>
    </row>
    <row r="331" spans="1:23" ht="13.5" customHeight="1" x14ac:dyDescent="0.35">
      <c r="A331" s="25"/>
      <c r="B331" s="25"/>
      <c r="C331" s="25"/>
      <c r="D331" s="25"/>
      <c r="E331" s="27"/>
      <c r="F331" s="25"/>
      <c r="G331" s="25"/>
      <c r="H331" s="25"/>
      <c r="I331" s="25"/>
      <c r="J331" s="25"/>
      <c r="K331" s="25"/>
      <c r="M331" s="25"/>
      <c r="N331" s="25"/>
      <c r="O331" s="25"/>
      <c r="P331" s="25"/>
      <c r="Q331" s="27"/>
      <c r="R331" s="25"/>
      <c r="S331" s="25"/>
      <c r="T331" s="25"/>
      <c r="U331" s="25"/>
      <c r="V331" s="25"/>
      <c r="W331" s="25"/>
    </row>
    <row r="332" spans="1:23" ht="13.5" customHeight="1" x14ac:dyDescent="0.35">
      <c r="A332" s="25"/>
      <c r="B332" s="25"/>
      <c r="C332" s="25"/>
      <c r="D332" s="25"/>
      <c r="E332" s="27"/>
      <c r="F332" s="25"/>
      <c r="G332" s="25"/>
      <c r="H332" s="25"/>
      <c r="I332" s="25"/>
      <c r="J332" s="25"/>
      <c r="K332" s="25"/>
      <c r="M332" s="25"/>
      <c r="N332" s="25"/>
      <c r="O332" s="25"/>
      <c r="P332" s="25"/>
      <c r="Q332" s="27"/>
      <c r="R332" s="25"/>
      <c r="S332" s="25"/>
      <c r="T332" s="25"/>
      <c r="U332" s="25"/>
      <c r="V332" s="25"/>
      <c r="W332" s="25"/>
    </row>
    <row r="333" spans="1:23" ht="13.5" customHeight="1" x14ac:dyDescent="0.35">
      <c r="A333" s="25"/>
      <c r="B333" s="25"/>
      <c r="C333" s="25"/>
      <c r="D333" s="25"/>
      <c r="E333" s="27"/>
      <c r="F333" s="25"/>
      <c r="G333" s="25"/>
      <c r="H333" s="25"/>
      <c r="I333" s="25"/>
      <c r="J333" s="25"/>
      <c r="K333" s="25"/>
      <c r="M333" s="25"/>
      <c r="N333" s="25"/>
      <c r="O333" s="25"/>
      <c r="P333" s="25"/>
      <c r="Q333" s="27"/>
      <c r="R333" s="25"/>
      <c r="S333" s="25"/>
      <c r="T333" s="25"/>
      <c r="U333" s="25"/>
      <c r="V333" s="25"/>
      <c r="W333" s="25"/>
    </row>
    <row r="334" spans="1:23" ht="13.5" customHeight="1" x14ac:dyDescent="0.35">
      <c r="F334" s="25"/>
      <c r="G334" s="25"/>
      <c r="H334" s="25"/>
      <c r="I334" s="25"/>
      <c r="J334" s="25"/>
      <c r="K334" s="25"/>
      <c r="R334" s="25"/>
      <c r="S334" s="25"/>
      <c r="T334" s="25"/>
      <c r="U334" s="25"/>
      <c r="V334" s="25"/>
      <c r="W334" s="25"/>
    </row>
    <row r="335" spans="1:23" ht="13.5" customHeight="1" x14ac:dyDescent="0.35">
      <c r="F335" s="25"/>
      <c r="G335" s="25"/>
      <c r="H335" s="25"/>
      <c r="I335" s="25"/>
      <c r="J335" s="25"/>
      <c r="K335" s="25"/>
      <c r="R335" s="25"/>
      <c r="S335" s="25"/>
      <c r="T335" s="25"/>
      <c r="U335" s="25"/>
      <c r="V335" s="25"/>
      <c r="W335" s="25"/>
    </row>
    <row r="336" spans="1:23" ht="13.5" customHeight="1" x14ac:dyDescent="0.35">
      <c r="F336" s="25"/>
      <c r="G336" s="25"/>
      <c r="H336" s="25"/>
      <c r="I336" s="25"/>
      <c r="J336" s="25"/>
      <c r="K336" s="25"/>
      <c r="R336" s="25"/>
      <c r="S336" s="25"/>
      <c r="T336" s="25"/>
      <c r="U336" s="25"/>
      <c r="V336" s="25"/>
      <c r="W336" s="25"/>
    </row>
    <row r="337" spans="1:23" ht="13.5" customHeight="1" x14ac:dyDescent="0.35">
      <c r="F337" s="25"/>
      <c r="G337" s="25"/>
      <c r="H337" s="25"/>
      <c r="I337" s="25"/>
      <c r="J337" s="25"/>
      <c r="K337" s="25"/>
      <c r="R337" s="25"/>
      <c r="S337" s="25"/>
      <c r="T337" s="25"/>
      <c r="U337" s="25"/>
      <c r="V337" s="25"/>
      <c r="W337" s="25"/>
    </row>
    <row r="338" spans="1:23" ht="13.5" customHeight="1" x14ac:dyDescent="0.35"/>
    <row r="339" spans="1:23" ht="13.5" customHeight="1" x14ac:dyDescent="0.35">
      <c r="A339" s="6" t="str">
        <f>sections!D23</f>
        <v>WHAN Cory Diamond &amp; Paul Stevens</v>
      </c>
      <c r="M339" s="6" t="str">
        <f>sections!D24</f>
        <v>OTA Lee Thongtha &amp; Tu Hererahi</v>
      </c>
    </row>
    <row r="340" spans="1:23" ht="13.5" customHeight="1" x14ac:dyDescent="0.35">
      <c r="A340" s="6" t="s">
        <v>170</v>
      </c>
      <c r="F340" s="6" t="s">
        <v>171</v>
      </c>
      <c r="I340" s="6" t="s">
        <v>236</v>
      </c>
      <c r="M340" s="6" t="s">
        <v>170</v>
      </c>
      <c r="R340" s="6" t="s">
        <v>171</v>
      </c>
      <c r="U340" s="6" t="s">
        <v>237</v>
      </c>
    </row>
    <row r="341" spans="1:23" ht="13.5" customHeight="1" x14ac:dyDescent="0.35">
      <c r="A341" s="6" t="s">
        <v>178</v>
      </c>
      <c r="B341" s="6" t="s">
        <v>184</v>
      </c>
      <c r="C341" s="6" t="s">
        <v>177</v>
      </c>
      <c r="D341" s="6" t="s">
        <v>174</v>
      </c>
      <c r="E341" s="6" t="s">
        <v>176</v>
      </c>
      <c r="F341" s="25" t="s">
        <v>179</v>
      </c>
      <c r="G341" s="25" t="s">
        <v>180</v>
      </c>
      <c r="H341" s="25" t="s">
        <v>181</v>
      </c>
      <c r="I341" s="26">
        <v>0.25</v>
      </c>
      <c r="J341" s="25" t="s">
        <v>182</v>
      </c>
      <c r="K341" s="25" t="s">
        <v>183</v>
      </c>
      <c r="M341" s="6" t="s">
        <v>184</v>
      </c>
      <c r="N341" s="6" t="s">
        <v>176</v>
      </c>
      <c r="O341" s="6" t="s">
        <v>178</v>
      </c>
      <c r="P341" s="6" t="s">
        <v>175</v>
      </c>
      <c r="Q341" s="6" t="s">
        <v>177</v>
      </c>
      <c r="R341" s="25" t="s">
        <v>179</v>
      </c>
      <c r="S341" s="25" t="s">
        <v>180</v>
      </c>
      <c r="T341" s="25" t="s">
        <v>181</v>
      </c>
      <c r="U341" s="26">
        <v>0.25</v>
      </c>
      <c r="V341" s="25" t="s">
        <v>182</v>
      </c>
      <c r="W341" s="25" t="s">
        <v>183</v>
      </c>
    </row>
    <row r="342" spans="1:23" ht="13.5" customHeight="1" x14ac:dyDescent="0.35">
      <c r="A342" s="25"/>
      <c r="B342" s="25"/>
      <c r="C342" s="25"/>
      <c r="D342" s="25"/>
      <c r="E342" s="27"/>
      <c r="F342" s="25"/>
      <c r="G342" s="25"/>
      <c r="H342" s="25"/>
      <c r="I342" s="25"/>
      <c r="J342" s="25"/>
      <c r="K342" s="25"/>
      <c r="M342" s="25"/>
      <c r="N342" s="25"/>
      <c r="O342" s="25"/>
      <c r="P342" s="25"/>
      <c r="Q342" s="27"/>
      <c r="R342" s="25"/>
      <c r="S342" s="25"/>
      <c r="T342" s="25"/>
      <c r="U342" s="25"/>
      <c r="V342" s="25"/>
      <c r="W342" s="25"/>
    </row>
    <row r="343" spans="1:23" ht="13.5" customHeight="1" x14ac:dyDescent="0.35">
      <c r="A343" s="25"/>
      <c r="B343" s="25"/>
      <c r="C343" s="25"/>
      <c r="D343" s="25"/>
      <c r="E343" s="27"/>
      <c r="F343" s="25"/>
      <c r="G343" s="25"/>
      <c r="H343" s="25"/>
      <c r="I343" s="25"/>
      <c r="J343" s="25"/>
      <c r="K343" s="25"/>
      <c r="M343" s="25"/>
      <c r="N343" s="25"/>
      <c r="O343" s="25"/>
      <c r="P343" s="25"/>
      <c r="Q343" s="27"/>
      <c r="R343" s="25"/>
      <c r="S343" s="25"/>
      <c r="T343" s="25"/>
      <c r="U343" s="25"/>
      <c r="V343" s="25"/>
      <c r="W343" s="25"/>
    </row>
    <row r="344" spans="1:23" ht="13.5" customHeight="1" x14ac:dyDescent="0.35">
      <c r="A344" s="25"/>
      <c r="B344" s="25"/>
      <c r="C344" s="25"/>
      <c r="D344" s="25"/>
      <c r="E344" s="27"/>
      <c r="F344" s="25"/>
      <c r="G344" s="25"/>
      <c r="H344" s="25"/>
      <c r="I344" s="25"/>
      <c r="J344" s="25"/>
      <c r="K344" s="25"/>
      <c r="M344" s="25"/>
      <c r="N344" s="25"/>
      <c r="O344" s="25"/>
      <c r="P344" s="25"/>
      <c r="Q344" s="27"/>
      <c r="R344" s="25"/>
      <c r="S344" s="25"/>
      <c r="T344" s="25"/>
      <c r="U344" s="25"/>
      <c r="V344" s="25"/>
      <c r="W344" s="25"/>
    </row>
    <row r="345" spans="1:23" ht="13.5" customHeight="1" x14ac:dyDescent="0.35">
      <c r="A345" s="25"/>
      <c r="B345" s="25"/>
      <c r="C345" s="25"/>
      <c r="D345" s="25"/>
      <c r="E345" s="27"/>
      <c r="F345" s="25"/>
      <c r="G345" s="25"/>
      <c r="H345" s="25"/>
      <c r="I345" s="25"/>
      <c r="J345" s="25"/>
      <c r="K345" s="25"/>
      <c r="M345" s="25"/>
      <c r="N345" s="25"/>
      <c r="O345" s="25"/>
      <c r="P345" s="25"/>
      <c r="Q345" s="27"/>
      <c r="R345" s="25"/>
      <c r="S345" s="25"/>
      <c r="T345" s="25"/>
      <c r="U345" s="25"/>
      <c r="V345" s="25"/>
      <c r="W345" s="25"/>
    </row>
    <row r="346" spans="1:23" ht="13.5" customHeight="1" x14ac:dyDescent="0.35">
      <c r="A346" s="25"/>
      <c r="B346" s="25"/>
      <c r="C346" s="25"/>
      <c r="D346" s="25"/>
      <c r="E346" s="27"/>
      <c r="F346" s="25"/>
      <c r="G346" s="25"/>
      <c r="H346" s="25"/>
      <c r="I346" s="25"/>
      <c r="J346" s="25"/>
      <c r="K346" s="25"/>
      <c r="M346" s="25"/>
      <c r="N346" s="25"/>
      <c r="O346" s="25"/>
      <c r="P346" s="25"/>
      <c r="Q346" s="27"/>
      <c r="R346" s="25"/>
      <c r="S346" s="25"/>
      <c r="T346" s="25"/>
      <c r="U346" s="25"/>
      <c r="V346" s="25"/>
      <c r="W346" s="25"/>
    </row>
    <row r="347" spans="1:23" ht="13.5" customHeight="1" x14ac:dyDescent="0.35">
      <c r="F347" s="25"/>
      <c r="G347" s="25"/>
      <c r="H347" s="25"/>
      <c r="I347" s="25"/>
      <c r="J347" s="25"/>
      <c r="K347" s="25"/>
      <c r="R347" s="25"/>
      <c r="S347" s="25"/>
      <c r="T347" s="25"/>
      <c r="U347" s="25"/>
      <c r="V347" s="25"/>
      <c r="W347" s="25"/>
    </row>
    <row r="348" spans="1:23" ht="13.5" customHeight="1" x14ac:dyDescent="0.35">
      <c r="F348" s="25"/>
      <c r="G348" s="25"/>
      <c r="H348" s="25"/>
      <c r="I348" s="25"/>
      <c r="J348" s="25"/>
      <c r="K348" s="25"/>
      <c r="R348" s="25"/>
      <c r="S348" s="25"/>
      <c r="T348" s="25"/>
      <c r="U348" s="25"/>
      <c r="V348" s="25"/>
      <c r="W348" s="25"/>
    </row>
    <row r="349" spans="1:23" ht="13.5" customHeight="1" x14ac:dyDescent="0.35">
      <c r="F349" s="25"/>
      <c r="G349" s="25"/>
      <c r="H349" s="25"/>
      <c r="I349" s="25"/>
      <c r="J349" s="25"/>
      <c r="K349" s="25"/>
      <c r="R349" s="25"/>
      <c r="S349" s="25"/>
      <c r="T349" s="25"/>
      <c r="U349" s="25"/>
      <c r="V349" s="25"/>
      <c r="W349" s="25"/>
    </row>
    <row r="350" spans="1:23" ht="13.5" customHeight="1" x14ac:dyDescent="0.35">
      <c r="F350" s="25"/>
      <c r="G350" s="25"/>
      <c r="H350" s="25"/>
      <c r="I350" s="25"/>
      <c r="J350" s="25"/>
      <c r="K350" s="25"/>
      <c r="R350" s="25"/>
      <c r="S350" s="25"/>
      <c r="T350" s="25"/>
      <c r="U350" s="25"/>
      <c r="V350" s="25"/>
      <c r="W350" s="25"/>
    </row>
    <row r="351" spans="1:23" ht="13.5" customHeight="1" x14ac:dyDescent="0.35"/>
    <row r="352" spans="1:23" ht="13.5" customHeight="1" x14ac:dyDescent="0.35">
      <c r="A352" s="6" t="str">
        <f>sections!D27</f>
        <v>LEV Billy McIntyre &amp; Crystalee Jane</v>
      </c>
      <c r="M352" s="6" t="str">
        <f>sections!D28</f>
        <v>NPL Patrick &amp; Riley O'Donnell</v>
      </c>
    </row>
    <row r="353" spans="1:23" ht="13.5" customHeight="1" x14ac:dyDescent="0.35">
      <c r="A353" s="6" t="s">
        <v>170</v>
      </c>
      <c r="F353" s="6" t="s">
        <v>171</v>
      </c>
      <c r="I353" s="6" t="s">
        <v>238</v>
      </c>
      <c r="M353" s="6" t="s">
        <v>170</v>
      </c>
      <c r="R353" s="6" t="s">
        <v>171</v>
      </c>
      <c r="U353" s="6" t="s">
        <v>239</v>
      </c>
    </row>
    <row r="354" spans="1:23" ht="13.5" customHeight="1" x14ac:dyDescent="0.35">
      <c r="A354" s="6" t="s">
        <v>174</v>
      </c>
      <c r="B354" s="6" t="s">
        <v>175</v>
      </c>
      <c r="C354" s="6" t="s">
        <v>176</v>
      </c>
      <c r="D354" s="6" t="s">
        <v>177</v>
      </c>
      <c r="E354" s="6" t="s">
        <v>178</v>
      </c>
      <c r="F354" s="25" t="s">
        <v>179</v>
      </c>
      <c r="G354" s="25" t="s">
        <v>180</v>
      </c>
      <c r="H354" s="25" t="s">
        <v>181</v>
      </c>
      <c r="I354" s="26">
        <v>0.25</v>
      </c>
      <c r="J354" s="25" t="s">
        <v>182</v>
      </c>
      <c r="K354" s="25" t="s">
        <v>183</v>
      </c>
      <c r="M354" s="6" t="s">
        <v>175</v>
      </c>
      <c r="N354" s="6" t="s">
        <v>177</v>
      </c>
      <c r="O354" s="6" t="s">
        <v>174</v>
      </c>
      <c r="P354" s="6" t="s">
        <v>176</v>
      </c>
      <c r="Q354" s="6" t="s">
        <v>184</v>
      </c>
      <c r="R354" s="25" t="s">
        <v>179</v>
      </c>
      <c r="S354" s="25" t="s">
        <v>180</v>
      </c>
      <c r="T354" s="25" t="s">
        <v>181</v>
      </c>
      <c r="U354" s="26">
        <v>0.25</v>
      </c>
      <c r="V354" s="25" t="s">
        <v>182</v>
      </c>
      <c r="W354" s="25" t="s">
        <v>183</v>
      </c>
    </row>
    <row r="355" spans="1:23" ht="13.5" customHeight="1" x14ac:dyDescent="0.35">
      <c r="A355" s="25"/>
      <c r="B355" s="25"/>
      <c r="C355" s="25"/>
      <c r="D355" s="25"/>
      <c r="E355" s="27"/>
      <c r="F355" s="25"/>
      <c r="G355" s="25"/>
      <c r="H355" s="25"/>
      <c r="I355" s="25"/>
      <c r="J355" s="25"/>
      <c r="K355" s="25"/>
      <c r="M355" s="25"/>
      <c r="N355" s="25"/>
      <c r="O355" s="25"/>
      <c r="P355" s="25"/>
      <c r="Q355" s="27"/>
      <c r="R355" s="25"/>
      <c r="S355" s="25"/>
      <c r="T355" s="25"/>
      <c r="U355" s="25"/>
      <c r="V355" s="25"/>
      <c r="W355" s="25"/>
    </row>
    <row r="356" spans="1:23" ht="13.5" customHeight="1" x14ac:dyDescent="0.35">
      <c r="A356" s="25"/>
      <c r="B356" s="25"/>
      <c r="C356" s="25"/>
      <c r="D356" s="25"/>
      <c r="E356" s="27"/>
      <c r="F356" s="25"/>
      <c r="G356" s="25"/>
      <c r="H356" s="25"/>
      <c r="I356" s="25"/>
      <c r="J356" s="25"/>
      <c r="K356" s="25"/>
      <c r="M356" s="25"/>
      <c r="N356" s="25"/>
      <c r="O356" s="25"/>
      <c r="P356" s="25"/>
      <c r="Q356" s="27"/>
      <c r="R356" s="25"/>
      <c r="S356" s="25"/>
      <c r="T356" s="25"/>
      <c r="U356" s="25"/>
      <c r="V356" s="25"/>
      <c r="W356" s="25"/>
    </row>
    <row r="357" spans="1:23" ht="13.5" customHeight="1" x14ac:dyDescent="0.35">
      <c r="A357" s="25"/>
      <c r="B357" s="25"/>
      <c r="C357" s="25"/>
      <c r="D357" s="25"/>
      <c r="E357" s="27"/>
      <c r="F357" s="25"/>
      <c r="G357" s="25"/>
      <c r="H357" s="25"/>
      <c r="I357" s="25"/>
      <c r="J357" s="25"/>
      <c r="K357" s="25"/>
      <c r="M357" s="25"/>
      <c r="N357" s="25"/>
      <c r="O357" s="25"/>
      <c r="P357" s="25"/>
      <c r="Q357" s="27"/>
      <c r="R357" s="25"/>
      <c r="S357" s="25"/>
      <c r="T357" s="25"/>
      <c r="U357" s="25"/>
      <c r="V357" s="25"/>
      <c r="W357" s="25"/>
    </row>
    <row r="358" spans="1:23" ht="13.5" customHeight="1" x14ac:dyDescent="0.35">
      <c r="A358" s="25"/>
      <c r="B358" s="25"/>
      <c r="C358" s="25"/>
      <c r="D358" s="25"/>
      <c r="E358" s="27"/>
      <c r="F358" s="25"/>
      <c r="G358" s="25"/>
      <c r="H358" s="25"/>
      <c r="I358" s="25"/>
      <c r="J358" s="25"/>
      <c r="K358" s="25"/>
      <c r="M358" s="25"/>
      <c r="N358" s="25"/>
      <c r="O358" s="25"/>
      <c r="P358" s="25"/>
      <c r="Q358" s="27"/>
      <c r="R358" s="25"/>
      <c r="S358" s="25"/>
      <c r="T358" s="25"/>
      <c r="U358" s="25"/>
      <c r="V358" s="25"/>
      <c r="W358" s="25"/>
    </row>
    <row r="359" spans="1:23" ht="13.5" customHeight="1" x14ac:dyDescent="0.35">
      <c r="A359" s="25"/>
      <c r="B359" s="25"/>
      <c r="C359" s="25"/>
      <c r="D359" s="25"/>
      <c r="E359" s="27"/>
      <c r="F359" s="25"/>
      <c r="G359" s="25"/>
      <c r="H359" s="25"/>
      <c r="I359" s="25"/>
      <c r="J359" s="25"/>
      <c r="K359" s="25"/>
      <c r="M359" s="25"/>
      <c r="N359" s="25"/>
      <c r="O359" s="25"/>
      <c r="P359" s="25"/>
      <c r="Q359" s="27"/>
      <c r="R359" s="25"/>
      <c r="S359" s="25"/>
      <c r="T359" s="25"/>
      <c r="U359" s="25"/>
      <c r="V359" s="25"/>
      <c r="W359" s="25"/>
    </row>
    <row r="360" spans="1:23" ht="13.5" customHeight="1" x14ac:dyDescent="0.35">
      <c r="F360" s="25"/>
      <c r="G360" s="25"/>
      <c r="H360" s="25"/>
      <c r="I360" s="25"/>
      <c r="J360" s="25"/>
      <c r="K360" s="25"/>
      <c r="R360" s="25"/>
      <c r="S360" s="25"/>
      <c r="T360" s="25"/>
      <c r="U360" s="25"/>
      <c r="V360" s="25"/>
      <c r="W360" s="25"/>
    </row>
    <row r="361" spans="1:23" ht="13.5" customHeight="1" x14ac:dyDescent="0.35">
      <c r="F361" s="25"/>
      <c r="G361" s="25"/>
      <c r="H361" s="25"/>
      <c r="I361" s="25"/>
      <c r="J361" s="25"/>
      <c r="K361" s="25"/>
      <c r="R361" s="25"/>
      <c r="S361" s="25"/>
      <c r="T361" s="25"/>
      <c r="U361" s="25"/>
      <c r="V361" s="25"/>
      <c r="W361" s="25"/>
    </row>
    <row r="362" spans="1:23" ht="13.5" customHeight="1" x14ac:dyDescent="0.35">
      <c r="F362" s="25"/>
      <c r="G362" s="25"/>
      <c r="H362" s="25"/>
      <c r="I362" s="25"/>
      <c r="J362" s="25"/>
      <c r="K362" s="25"/>
      <c r="R362" s="25"/>
      <c r="S362" s="25"/>
      <c r="T362" s="25"/>
      <c r="U362" s="25"/>
      <c r="V362" s="25"/>
      <c r="W362" s="25"/>
    </row>
    <row r="363" spans="1:23" ht="13.5" customHeight="1" x14ac:dyDescent="0.35">
      <c r="F363" s="25"/>
      <c r="G363" s="25"/>
      <c r="H363" s="25"/>
      <c r="I363" s="25"/>
      <c r="J363" s="25"/>
      <c r="K363" s="25"/>
      <c r="R363" s="25"/>
      <c r="S363" s="25"/>
      <c r="T363" s="25"/>
      <c r="U363" s="25"/>
      <c r="V363" s="25"/>
      <c r="W363" s="25"/>
    </row>
    <row r="364" spans="1:23" ht="13.5" customHeight="1" x14ac:dyDescent="0.35"/>
    <row r="365" spans="1:23" ht="13.5" customHeight="1" x14ac:dyDescent="0.35">
      <c r="A365" s="6" t="str">
        <f>sections!D29</f>
        <v>GLE Victoria Heavey &amp; Jane Wood</v>
      </c>
      <c r="M365" s="6" t="str">
        <f>sections!D30</f>
        <v>TOK Peter Madsen and Les Wilkinson</v>
      </c>
    </row>
    <row r="366" spans="1:23" ht="13.5" customHeight="1" x14ac:dyDescent="0.35">
      <c r="A366" s="6" t="s">
        <v>170</v>
      </c>
      <c r="F366" s="6" t="s">
        <v>171</v>
      </c>
      <c r="I366" s="6" t="s">
        <v>240</v>
      </c>
      <c r="M366" s="6" t="s">
        <v>170</v>
      </c>
      <c r="R366" s="6" t="s">
        <v>171</v>
      </c>
      <c r="U366" s="6" t="s">
        <v>241</v>
      </c>
    </row>
    <row r="367" spans="1:23" ht="13.5" customHeight="1" x14ac:dyDescent="0.35">
      <c r="A367" s="6" t="s">
        <v>176</v>
      </c>
      <c r="B367" s="6" t="s">
        <v>178</v>
      </c>
      <c r="C367" s="6" t="s">
        <v>175</v>
      </c>
      <c r="D367" s="6" t="s">
        <v>184</v>
      </c>
      <c r="E367" s="6" t="s">
        <v>174</v>
      </c>
      <c r="F367" s="25" t="s">
        <v>179</v>
      </c>
      <c r="G367" s="25" t="s">
        <v>180</v>
      </c>
      <c r="H367" s="25" t="s">
        <v>181</v>
      </c>
      <c r="I367" s="26">
        <v>0.25</v>
      </c>
      <c r="J367" s="25" t="s">
        <v>182</v>
      </c>
      <c r="K367" s="25" t="s">
        <v>183</v>
      </c>
      <c r="M367" s="6" t="s">
        <v>177</v>
      </c>
      <c r="N367" s="6" t="s">
        <v>174</v>
      </c>
      <c r="O367" s="6" t="s">
        <v>184</v>
      </c>
      <c r="P367" s="6" t="s">
        <v>178</v>
      </c>
      <c r="Q367" s="6" t="s">
        <v>175</v>
      </c>
      <c r="R367" s="25" t="s">
        <v>179</v>
      </c>
      <c r="S367" s="25" t="s">
        <v>180</v>
      </c>
      <c r="T367" s="25" t="s">
        <v>181</v>
      </c>
      <c r="U367" s="26">
        <v>0.25</v>
      </c>
      <c r="V367" s="25" t="s">
        <v>182</v>
      </c>
      <c r="W367" s="25" t="s">
        <v>183</v>
      </c>
    </row>
    <row r="368" spans="1:23" ht="13.5" customHeight="1" x14ac:dyDescent="0.35">
      <c r="A368" s="25"/>
      <c r="B368" s="25"/>
      <c r="C368" s="25"/>
      <c r="D368" s="25"/>
      <c r="E368" s="27"/>
      <c r="F368" s="25"/>
      <c r="G368" s="25"/>
      <c r="H368" s="25"/>
      <c r="I368" s="25"/>
      <c r="J368" s="25"/>
      <c r="K368" s="25"/>
      <c r="M368" s="25"/>
      <c r="N368" s="25"/>
      <c r="O368" s="25"/>
      <c r="P368" s="25"/>
      <c r="Q368" s="27"/>
      <c r="R368" s="25"/>
      <c r="S368" s="25"/>
      <c r="T368" s="25"/>
      <c r="U368" s="25"/>
      <c r="V368" s="25"/>
      <c r="W368" s="25"/>
    </row>
    <row r="369" spans="1:23" ht="13.5" customHeight="1" x14ac:dyDescent="0.35">
      <c r="A369" s="25"/>
      <c r="B369" s="25"/>
      <c r="C369" s="25"/>
      <c r="D369" s="25"/>
      <c r="E369" s="27"/>
      <c r="F369" s="25"/>
      <c r="G369" s="25"/>
      <c r="H369" s="25"/>
      <c r="I369" s="25"/>
      <c r="J369" s="25"/>
      <c r="K369" s="25"/>
      <c r="M369" s="25"/>
      <c r="N369" s="25"/>
      <c r="O369" s="25"/>
      <c r="P369" s="25"/>
      <c r="Q369" s="27"/>
      <c r="R369" s="25"/>
      <c r="S369" s="25"/>
      <c r="T369" s="25"/>
      <c r="U369" s="25"/>
      <c r="V369" s="25"/>
      <c r="W369" s="25"/>
    </row>
    <row r="370" spans="1:23" ht="13.5" customHeight="1" x14ac:dyDescent="0.35">
      <c r="A370" s="25"/>
      <c r="B370" s="25"/>
      <c r="C370" s="25"/>
      <c r="D370" s="25"/>
      <c r="E370" s="27"/>
      <c r="F370" s="25"/>
      <c r="G370" s="25"/>
      <c r="H370" s="25"/>
      <c r="I370" s="25"/>
      <c r="J370" s="25"/>
      <c r="K370" s="25"/>
      <c r="M370" s="25"/>
      <c r="N370" s="25"/>
      <c r="O370" s="25"/>
      <c r="P370" s="25"/>
      <c r="Q370" s="27"/>
      <c r="R370" s="25"/>
      <c r="S370" s="25"/>
      <c r="T370" s="25"/>
      <c r="U370" s="25"/>
      <c r="V370" s="25"/>
      <c r="W370" s="25"/>
    </row>
    <row r="371" spans="1:23" ht="13.5" customHeight="1" x14ac:dyDescent="0.35">
      <c r="A371" s="25"/>
      <c r="B371" s="25"/>
      <c r="C371" s="25"/>
      <c r="D371" s="25"/>
      <c r="E371" s="27"/>
      <c r="F371" s="25"/>
      <c r="G371" s="25"/>
      <c r="H371" s="25"/>
      <c r="I371" s="25"/>
      <c r="J371" s="25"/>
      <c r="K371" s="25"/>
      <c r="M371" s="25"/>
      <c r="N371" s="25"/>
      <c r="O371" s="25"/>
      <c r="P371" s="25"/>
      <c r="Q371" s="27"/>
      <c r="R371" s="25"/>
      <c r="S371" s="25"/>
      <c r="T371" s="25"/>
      <c r="U371" s="25"/>
      <c r="V371" s="25"/>
      <c r="W371" s="25"/>
    </row>
    <row r="372" spans="1:23" ht="13.5" customHeight="1" x14ac:dyDescent="0.35">
      <c r="A372" s="25"/>
      <c r="B372" s="25"/>
      <c r="C372" s="25"/>
      <c r="D372" s="25"/>
      <c r="E372" s="27"/>
      <c r="F372" s="25"/>
      <c r="G372" s="25"/>
      <c r="H372" s="25"/>
      <c r="I372" s="25"/>
      <c r="J372" s="25"/>
      <c r="K372" s="25"/>
      <c r="M372" s="25"/>
      <c r="N372" s="25"/>
      <c r="O372" s="25"/>
      <c r="P372" s="25"/>
      <c r="Q372" s="27"/>
      <c r="R372" s="25"/>
      <c r="S372" s="25"/>
      <c r="T372" s="25"/>
      <c r="U372" s="25"/>
      <c r="V372" s="25"/>
      <c r="W372" s="25"/>
    </row>
    <row r="373" spans="1:23" ht="13.5" customHeight="1" x14ac:dyDescent="0.35">
      <c r="F373" s="25"/>
      <c r="G373" s="25"/>
      <c r="H373" s="25"/>
      <c r="I373" s="25"/>
      <c r="J373" s="25"/>
      <c r="K373" s="25"/>
      <c r="R373" s="25"/>
      <c r="S373" s="25"/>
      <c r="T373" s="25"/>
      <c r="U373" s="25"/>
      <c r="V373" s="25"/>
      <c r="W373" s="25"/>
    </row>
    <row r="374" spans="1:23" ht="13.5" customHeight="1" x14ac:dyDescent="0.35">
      <c r="F374" s="25"/>
      <c r="G374" s="25"/>
      <c r="H374" s="25"/>
      <c r="I374" s="25"/>
      <c r="J374" s="25"/>
      <c r="K374" s="25"/>
      <c r="R374" s="25"/>
      <c r="S374" s="25"/>
      <c r="T374" s="25"/>
      <c r="U374" s="25"/>
      <c r="V374" s="25"/>
      <c r="W374" s="25"/>
    </row>
    <row r="375" spans="1:23" ht="13.5" customHeight="1" x14ac:dyDescent="0.35">
      <c r="F375" s="25"/>
      <c r="G375" s="25"/>
      <c r="H375" s="25"/>
      <c r="I375" s="25"/>
      <c r="J375" s="25"/>
      <c r="K375" s="25"/>
      <c r="R375" s="25"/>
      <c r="S375" s="25"/>
      <c r="T375" s="25"/>
      <c r="U375" s="25"/>
      <c r="V375" s="25"/>
      <c r="W375" s="25"/>
    </row>
    <row r="376" spans="1:23" ht="13.5" customHeight="1" x14ac:dyDescent="0.35">
      <c r="F376" s="25"/>
      <c r="G376" s="25"/>
      <c r="H376" s="25"/>
      <c r="I376" s="25"/>
      <c r="J376" s="25"/>
      <c r="K376" s="25"/>
      <c r="R376" s="25"/>
      <c r="S376" s="25"/>
      <c r="T376" s="25"/>
      <c r="U376" s="25"/>
      <c r="V376" s="25"/>
      <c r="W376" s="25"/>
    </row>
    <row r="377" spans="1:23" ht="13.5" customHeight="1" x14ac:dyDescent="0.35"/>
    <row r="378" spans="1:23" ht="13.5" customHeight="1" x14ac:dyDescent="0.35">
      <c r="A378" s="6" t="str">
        <f>sections!D31</f>
        <v>PAT Peter Whitehead &amp; Chris Walker</v>
      </c>
      <c r="M378" s="6" t="str">
        <f>sections!D32</f>
        <v>TGA Wendy Thorn &amp; Pallas Elvin-Dewis</v>
      </c>
    </row>
    <row r="379" spans="1:23" ht="13.5" customHeight="1" x14ac:dyDescent="0.35">
      <c r="A379" s="6" t="s">
        <v>170</v>
      </c>
      <c r="F379" s="6" t="s">
        <v>171</v>
      </c>
      <c r="I379" s="6" t="s">
        <v>242</v>
      </c>
      <c r="M379" s="6" t="s">
        <v>170</v>
      </c>
      <c r="R379" s="6" t="s">
        <v>171</v>
      </c>
      <c r="U379" s="6" t="s">
        <v>243</v>
      </c>
    </row>
    <row r="380" spans="1:23" ht="13.5" customHeight="1" x14ac:dyDescent="0.35">
      <c r="A380" s="6" t="s">
        <v>178</v>
      </c>
      <c r="B380" s="6" t="s">
        <v>184</v>
      </c>
      <c r="C380" s="6" t="s">
        <v>177</v>
      </c>
      <c r="D380" s="6" t="s">
        <v>174</v>
      </c>
      <c r="E380" s="6" t="s">
        <v>176</v>
      </c>
      <c r="F380" s="25" t="s">
        <v>179</v>
      </c>
      <c r="G380" s="25" t="s">
        <v>180</v>
      </c>
      <c r="H380" s="25" t="s">
        <v>181</v>
      </c>
      <c r="I380" s="26">
        <v>0.25</v>
      </c>
      <c r="J380" s="25" t="s">
        <v>182</v>
      </c>
      <c r="K380" s="25" t="s">
        <v>183</v>
      </c>
      <c r="M380" s="6" t="s">
        <v>184</v>
      </c>
      <c r="N380" s="6" t="s">
        <v>176</v>
      </c>
      <c r="O380" s="6" t="s">
        <v>178</v>
      </c>
      <c r="P380" s="6" t="s">
        <v>175</v>
      </c>
      <c r="Q380" s="6" t="s">
        <v>177</v>
      </c>
      <c r="R380" s="25" t="s">
        <v>179</v>
      </c>
      <c r="S380" s="25" t="s">
        <v>180</v>
      </c>
      <c r="T380" s="25" t="s">
        <v>181</v>
      </c>
      <c r="U380" s="26">
        <v>0.25</v>
      </c>
      <c r="V380" s="25" t="s">
        <v>182</v>
      </c>
      <c r="W380" s="25" t="s">
        <v>183</v>
      </c>
    </row>
    <row r="381" spans="1:23" ht="13.5" customHeight="1" x14ac:dyDescent="0.35">
      <c r="A381" s="25"/>
      <c r="B381" s="25"/>
      <c r="C381" s="25"/>
      <c r="D381" s="25"/>
      <c r="E381" s="27"/>
      <c r="F381" s="25"/>
      <c r="G381" s="25"/>
      <c r="H381" s="25"/>
      <c r="I381" s="25"/>
      <c r="J381" s="25"/>
      <c r="K381" s="25"/>
      <c r="M381" s="25"/>
      <c r="N381" s="25"/>
      <c r="O381" s="25"/>
      <c r="P381" s="25"/>
      <c r="Q381" s="27"/>
      <c r="R381" s="25"/>
      <c r="S381" s="25"/>
      <c r="T381" s="25"/>
      <c r="U381" s="25"/>
      <c r="V381" s="25"/>
      <c r="W381" s="25"/>
    </row>
    <row r="382" spans="1:23" ht="13.5" customHeight="1" x14ac:dyDescent="0.35">
      <c r="A382" s="25"/>
      <c r="B382" s="25"/>
      <c r="C382" s="25"/>
      <c r="D382" s="25"/>
      <c r="E382" s="27"/>
      <c r="F382" s="25"/>
      <c r="G382" s="25"/>
      <c r="H382" s="25"/>
      <c r="I382" s="25"/>
      <c r="J382" s="25"/>
      <c r="K382" s="25"/>
      <c r="M382" s="25"/>
      <c r="N382" s="25"/>
      <c r="O382" s="25"/>
      <c r="P382" s="25"/>
      <c r="Q382" s="27"/>
      <c r="R382" s="25"/>
      <c r="S382" s="25"/>
      <c r="T382" s="25"/>
      <c r="U382" s="25"/>
      <c r="V382" s="25"/>
      <c r="W382" s="25"/>
    </row>
    <row r="383" spans="1:23" ht="13.5" customHeight="1" x14ac:dyDescent="0.35">
      <c r="A383" s="25"/>
      <c r="B383" s="25"/>
      <c r="C383" s="25"/>
      <c r="D383" s="25"/>
      <c r="E383" s="27"/>
      <c r="F383" s="25"/>
      <c r="G383" s="25"/>
      <c r="H383" s="25"/>
      <c r="I383" s="25"/>
      <c r="J383" s="25"/>
      <c r="K383" s="25"/>
      <c r="M383" s="25"/>
      <c r="N383" s="25"/>
      <c r="O383" s="25"/>
      <c r="P383" s="25"/>
      <c r="Q383" s="27"/>
      <c r="R383" s="25"/>
      <c r="S383" s="25"/>
      <c r="T383" s="25"/>
      <c r="U383" s="25"/>
      <c r="V383" s="25"/>
      <c r="W383" s="25"/>
    </row>
    <row r="384" spans="1:23" ht="13.5" customHeight="1" x14ac:dyDescent="0.35">
      <c r="A384" s="25"/>
      <c r="B384" s="25"/>
      <c r="C384" s="25"/>
      <c r="D384" s="25"/>
      <c r="E384" s="27"/>
      <c r="F384" s="25"/>
      <c r="G384" s="25"/>
      <c r="H384" s="25"/>
      <c r="I384" s="25"/>
      <c r="J384" s="25"/>
      <c r="K384" s="25"/>
      <c r="M384" s="25"/>
      <c r="N384" s="25"/>
      <c r="O384" s="25"/>
      <c r="P384" s="25"/>
      <c r="Q384" s="27"/>
      <c r="R384" s="25"/>
      <c r="S384" s="25"/>
      <c r="T384" s="25"/>
      <c r="U384" s="25"/>
      <c r="V384" s="25"/>
      <c r="W384" s="25"/>
    </row>
    <row r="385" spans="1:23" ht="13.5" customHeight="1" x14ac:dyDescent="0.35">
      <c r="A385" s="25"/>
      <c r="B385" s="25"/>
      <c r="C385" s="25"/>
      <c r="D385" s="25"/>
      <c r="E385" s="27"/>
      <c r="F385" s="25"/>
      <c r="G385" s="25"/>
      <c r="H385" s="25"/>
      <c r="I385" s="25"/>
      <c r="J385" s="25"/>
      <c r="K385" s="25"/>
      <c r="M385" s="25"/>
      <c r="N385" s="25"/>
      <c r="O385" s="25"/>
      <c r="P385" s="25"/>
      <c r="Q385" s="27"/>
      <c r="R385" s="25"/>
      <c r="S385" s="25"/>
      <c r="T385" s="25"/>
      <c r="U385" s="25"/>
      <c r="V385" s="25"/>
      <c r="W385" s="25"/>
    </row>
    <row r="386" spans="1:23" ht="13.5" customHeight="1" x14ac:dyDescent="0.35">
      <c r="F386" s="25"/>
      <c r="G386" s="25"/>
      <c r="H386" s="25"/>
      <c r="I386" s="25"/>
      <c r="J386" s="25"/>
      <c r="K386" s="25"/>
      <c r="R386" s="25"/>
      <c r="S386" s="25"/>
      <c r="T386" s="25"/>
      <c r="U386" s="25"/>
      <c r="V386" s="25"/>
      <c r="W386" s="25"/>
    </row>
    <row r="387" spans="1:23" ht="13.5" customHeight="1" x14ac:dyDescent="0.35">
      <c r="F387" s="25"/>
      <c r="G387" s="25"/>
      <c r="H387" s="25"/>
      <c r="I387" s="25"/>
      <c r="J387" s="25"/>
      <c r="K387" s="25"/>
      <c r="R387" s="25"/>
      <c r="S387" s="25"/>
      <c r="T387" s="25"/>
      <c r="U387" s="25"/>
      <c r="V387" s="25"/>
      <c r="W387" s="25"/>
    </row>
    <row r="388" spans="1:23" ht="13.5" customHeight="1" x14ac:dyDescent="0.35">
      <c r="F388" s="25"/>
      <c r="G388" s="25"/>
      <c r="H388" s="25"/>
      <c r="I388" s="25"/>
      <c r="J388" s="25"/>
      <c r="K388" s="25"/>
      <c r="R388" s="25"/>
      <c r="S388" s="25"/>
      <c r="T388" s="25"/>
      <c r="U388" s="25"/>
      <c r="V388" s="25"/>
      <c r="W388" s="25"/>
    </row>
    <row r="389" spans="1:23" ht="13.5" customHeight="1" x14ac:dyDescent="0.35">
      <c r="F389" s="25"/>
      <c r="G389" s="25"/>
      <c r="H389" s="25"/>
      <c r="I389" s="25"/>
      <c r="J389" s="25"/>
      <c r="K389" s="25"/>
      <c r="R389" s="25"/>
      <c r="S389" s="25"/>
      <c r="T389" s="25"/>
      <c r="U389" s="25"/>
      <c r="V389" s="25"/>
      <c r="W389" s="25"/>
    </row>
    <row r="390" spans="1:23" ht="13.5" customHeight="1" x14ac:dyDescent="0.35"/>
    <row r="391" spans="1:23" ht="13.5" customHeight="1" x14ac:dyDescent="0.35">
      <c r="A391" s="6" t="str">
        <f>sections!D35</f>
        <v>SWA Blake Burnard &amp; Camelia Cook</v>
      </c>
      <c r="M391" s="6" t="str">
        <f>sections!D36</f>
        <v>TGA Shay Laing -Smith &amp; Aaron Ratahi</v>
      </c>
    </row>
    <row r="392" spans="1:23" ht="13.5" customHeight="1" x14ac:dyDescent="0.35">
      <c r="A392" s="6" t="s">
        <v>170</v>
      </c>
      <c r="F392" s="6" t="s">
        <v>171</v>
      </c>
      <c r="I392" s="6" t="s">
        <v>244</v>
      </c>
      <c r="M392" s="6" t="s">
        <v>170</v>
      </c>
      <c r="R392" s="6" t="s">
        <v>171</v>
      </c>
      <c r="U392" s="6" t="s">
        <v>245</v>
      </c>
    </row>
    <row r="393" spans="1:23" ht="13.5" customHeight="1" x14ac:dyDescent="0.35">
      <c r="A393" s="6" t="s">
        <v>174</v>
      </c>
      <c r="B393" s="6" t="s">
        <v>175</v>
      </c>
      <c r="C393" s="6" t="s">
        <v>176</v>
      </c>
      <c r="D393" s="6" t="s">
        <v>177</v>
      </c>
      <c r="E393" s="6" t="s">
        <v>178</v>
      </c>
      <c r="F393" s="25" t="s">
        <v>179</v>
      </c>
      <c r="G393" s="25" t="s">
        <v>180</v>
      </c>
      <c r="H393" s="25" t="s">
        <v>181</v>
      </c>
      <c r="I393" s="26">
        <v>0.25</v>
      </c>
      <c r="J393" s="25" t="s">
        <v>182</v>
      </c>
      <c r="K393" s="25" t="s">
        <v>183</v>
      </c>
      <c r="M393" s="6" t="s">
        <v>175</v>
      </c>
      <c r="N393" s="6" t="s">
        <v>177</v>
      </c>
      <c r="O393" s="6" t="s">
        <v>174</v>
      </c>
      <c r="P393" s="6" t="s">
        <v>176</v>
      </c>
      <c r="Q393" s="6" t="s">
        <v>184</v>
      </c>
      <c r="R393" s="25" t="s">
        <v>179</v>
      </c>
      <c r="S393" s="25" t="s">
        <v>180</v>
      </c>
      <c r="T393" s="25" t="s">
        <v>181</v>
      </c>
      <c r="U393" s="26">
        <v>0.25</v>
      </c>
      <c r="V393" s="25" t="s">
        <v>182</v>
      </c>
      <c r="W393" s="25" t="s">
        <v>183</v>
      </c>
    </row>
    <row r="394" spans="1:23" ht="13.5" customHeight="1" x14ac:dyDescent="0.4">
      <c r="A394" s="28"/>
      <c r="B394" s="25"/>
      <c r="C394" s="25"/>
      <c r="D394" s="25"/>
      <c r="E394" s="27"/>
      <c r="F394" s="25"/>
      <c r="G394" s="25"/>
      <c r="H394" s="25"/>
      <c r="I394" s="25"/>
      <c r="J394" s="25"/>
      <c r="K394" s="25"/>
      <c r="M394" s="25"/>
      <c r="N394" s="25"/>
      <c r="O394" s="28"/>
      <c r="P394" s="25"/>
      <c r="Q394" s="27"/>
      <c r="R394" s="25"/>
      <c r="S394" s="25"/>
      <c r="T394" s="25"/>
      <c r="U394" s="25"/>
      <c r="V394" s="25"/>
      <c r="W394" s="25"/>
    </row>
    <row r="395" spans="1:23" ht="13.5" customHeight="1" x14ac:dyDescent="0.4">
      <c r="A395" s="28"/>
      <c r="B395" s="25"/>
      <c r="C395" s="25"/>
      <c r="D395" s="25"/>
      <c r="E395" s="27"/>
      <c r="F395" s="25"/>
      <c r="G395" s="25"/>
      <c r="H395" s="25"/>
      <c r="I395" s="25"/>
      <c r="J395" s="25"/>
      <c r="K395" s="25"/>
      <c r="M395" s="25"/>
      <c r="N395" s="25"/>
      <c r="O395" s="28"/>
      <c r="P395" s="25"/>
      <c r="Q395" s="27"/>
      <c r="R395" s="25"/>
      <c r="S395" s="25"/>
      <c r="T395" s="25"/>
      <c r="U395" s="25"/>
      <c r="V395" s="25"/>
      <c r="W395" s="25"/>
    </row>
    <row r="396" spans="1:23" ht="13.5" customHeight="1" x14ac:dyDescent="0.4">
      <c r="A396" s="28"/>
      <c r="B396" s="25"/>
      <c r="C396" s="25"/>
      <c r="D396" s="25"/>
      <c r="E396" s="27"/>
      <c r="F396" s="25"/>
      <c r="G396" s="25"/>
      <c r="H396" s="25"/>
      <c r="I396" s="25"/>
      <c r="J396" s="25"/>
      <c r="K396" s="25"/>
      <c r="M396" s="25"/>
      <c r="N396" s="25"/>
      <c r="O396" s="28"/>
      <c r="P396" s="25"/>
      <c r="Q396" s="27"/>
      <c r="R396" s="25"/>
      <c r="S396" s="25"/>
      <c r="T396" s="25"/>
      <c r="U396" s="25"/>
      <c r="V396" s="25"/>
      <c r="W396" s="25"/>
    </row>
    <row r="397" spans="1:23" ht="13.5" customHeight="1" x14ac:dyDescent="0.4">
      <c r="A397" s="28"/>
      <c r="B397" s="25"/>
      <c r="C397" s="25"/>
      <c r="D397" s="25"/>
      <c r="E397" s="27"/>
      <c r="F397" s="25"/>
      <c r="G397" s="25"/>
      <c r="H397" s="25"/>
      <c r="I397" s="25"/>
      <c r="J397" s="25"/>
      <c r="K397" s="25"/>
      <c r="M397" s="25"/>
      <c r="N397" s="25"/>
      <c r="O397" s="28"/>
      <c r="P397" s="25"/>
      <c r="Q397" s="27"/>
      <c r="R397" s="25"/>
      <c r="S397" s="25"/>
      <c r="T397" s="25"/>
      <c r="U397" s="25"/>
      <c r="V397" s="25"/>
      <c r="W397" s="25"/>
    </row>
    <row r="398" spans="1:23" ht="13.5" customHeight="1" x14ac:dyDescent="0.4">
      <c r="A398" s="28"/>
      <c r="B398" s="25"/>
      <c r="C398" s="25"/>
      <c r="D398" s="25"/>
      <c r="E398" s="27"/>
      <c r="F398" s="25"/>
      <c r="G398" s="25"/>
      <c r="H398" s="25"/>
      <c r="I398" s="25"/>
      <c r="J398" s="25"/>
      <c r="K398" s="25"/>
      <c r="M398" s="25"/>
      <c r="N398" s="25"/>
      <c r="O398" s="28"/>
      <c r="P398" s="25"/>
      <c r="Q398" s="27"/>
      <c r="R398" s="25"/>
      <c r="S398" s="25"/>
      <c r="T398" s="25"/>
      <c r="U398" s="25"/>
      <c r="V398" s="25"/>
      <c r="W398" s="25"/>
    </row>
    <row r="399" spans="1:23" ht="13.5" customHeight="1" x14ac:dyDescent="0.35">
      <c r="F399" s="25"/>
      <c r="G399" s="25"/>
      <c r="H399" s="25"/>
      <c r="I399" s="25"/>
      <c r="J399" s="25"/>
      <c r="K399" s="25"/>
      <c r="R399" s="25"/>
      <c r="S399" s="25"/>
      <c r="T399" s="25"/>
      <c r="U399" s="25"/>
      <c r="V399" s="25"/>
      <c r="W399" s="25"/>
    </row>
    <row r="400" spans="1:23" ht="13.5" customHeight="1" x14ac:dyDescent="0.35">
      <c r="F400" s="25"/>
      <c r="G400" s="25"/>
      <c r="H400" s="25"/>
      <c r="I400" s="25"/>
      <c r="J400" s="25"/>
      <c r="K400" s="25"/>
      <c r="R400" s="25"/>
      <c r="S400" s="25"/>
      <c r="T400" s="25"/>
      <c r="U400" s="25"/>
      <c r="V400" s="25"/>
      <c r="W400" s="25"/>
    </row>
    <row r="401" spans="1:23" ht="13.5" customHeight="1" x14ac:dyDescent="0.35">
      <c r="F401" s="25"/>
      <c r="G401" s="25"/>
      <c r="H401" s="25"/>
      <c r="I401" s="25"/>
      <c r="J401" s="25"/>
      <c r="K401" s="25"/>
      <c r="R401" s="25"/>
      <c r="S401" s="25"/>
      <c r="T401" s="25"/>
      <c r="U401" s="25"/>
      <c r="V401" s="25"/>
      <c r="W401" s="25"/>
    </row>
    <row r="402" spans="1:23" ht="13.5" customHeight="1" x14ac:dyDescent="0.35">
      <c r="F402" s="25"/>
      <c r="G402" s="25"/>
      <c r="H402" s="25"/>
      <c r="I402" s="25"/>
      <c r="J402" s="25"/>
      <c r="K402" s="25"/>
      <c r="R402" s="25"/>
      <c r="S402" s="25"/>
      <c r="T402" s="25"/>
      <c r="U402" s="25"/>
      <c r="V402" s="25"/>
      <c r="W402" s="25"/>
    </row>
    <row r="403" spans="1:23" ht="13.5" customHeight="1" x14ac:dyDescent="0.35"/>
    <row r="404" spans="1:23" ht="13.5" customHeight="1" x14ac:dyDescent="0.35">
      <c r="A404" s="6" t="str">
        <f>sections!D37</f>
        <v>GLE Aaron Williams &amp; Jared Rawlings</v>
      </c>
      <c r="M404" s="6" t="str">
        <f>sections!D38</f>
        <v>HOW Ian Rowlay and Terry Andrews</v>
      </c>
    </row>
    <row r="405" spans="1:23" ht="13.5" customHeight="1" x14ac:dyDescent="0.35">
      <c r="A405" s="6" t="s">
        <v>170</v>
      </c>
      <c r="F405" s="6" t="s">
        <v>171</v>
      </c>
      <c r="I405" s="6" t="s">
        <v>246</v>
      </c>
      <c r="M405" s="6" t="s">
        <v>170</v>
      </c>
      <c r="R405" s="6" t="s">
        <v>171</v>
      </c>
      <c r="U405" s="6" t="s">
        <v>247</v>
      </c>
    </row>
    <row r="406" spans="1:23" ht="13.5" customHeight="1" x14ac:dyDescent="0.35">
      <c r="A406" s="6" t="s">
        <v>176</v>
      </c>
      <c r="B406" s="6" t="s">
        <v>178</v>
      </c>
      <c r="C406" s="6" t="s">
        <v>175</v>
      </c>
      <c r="D406" s="6" t="s">
        <v>184</v>
      </c>
      <c r="E406" s="6" t="s">
        <v>174</v>
      </c>
      <c r="F406" s="25" t="s">
        <v>179</v>
      </c>
      <c r="G406" s="25" t="s">
        <v>180</v>
      </c>
      <c r="H406" s="25" t="s">
        <v>181</v>
      </c>
      <c r="I406" s="26">
        <v>0.25</v>
      </c>
      <c r="J406" s="25" t="s">
        <v>182</v>
      </c>
      <c r="K406" s="25" t="s">
        <v>183</v>
      </c>
      <c r="M406" s="6" t="s">
        <v>177</v>
      </c>
      <c r="N406" s="6" t="s">
        <v>174</v>
      </c>
      <c r="O406" s="6" t="s">
        <v>184</v>
      </c>
      <c r="P406" s="6" t="s">
        <v>178</v>
      </c>
      <c r="Q406" s="6" t="s">
        <v>175</v>
      </c>
      <c r="R406" s="25" t="s">
        <v>179</v>
      </c>
      <c r="S406" s="25" t="s">
        <v>180</v>
      </c>
      <c r="T406" s="25" t="s">
        <v>181</v>
      </c>
      <c r="U406" s="26">
        <v>0.25</v>
      </c>
      <c r="V406" s="25" t="s">
        <v>182</v>
      </c>
      <c r="W406" s="25" t="s">
        <v>183</v>
      </c>
    </row>
    <row r="407" spans="1:23" ht="13.5" customHeight="1" x14ac:dyDescent="0.4">
      <c r="A407" s="25"/>
      <c r="B407" s="25"/>
      <c r="C407" s="25"/>
      <c r="D407" s="25"/>
      <c r="E407" s="28"/>
      <c r="F407" s="25"/>
      <c r="G407" s="25"/>
      <c r="H407" s="25"/>
      <c r="I407" s="25"/>
      <c r="J407" s="25"/>
      <c r="K407" s="25"/>
      <c r="M407" s="25"/>
      <c r="N407" s="28"/>
      <c r="O407" s="25"/>
      <c r="P407" s="25"/>
      <c r="Q407" s="27"/>
      <c r="R407" s="25"/>
      <c r="S407" s="25"/>
      <c r="T407" s="25"/>
      <c r="U407" s="25"/>
      <c r="V407" s="25"/>
      <c r="W407" s="25"/>
    </row>
    <row r="408" spans="1:23" ht="13.5" customHeight="1" x14ac:dyDescent="0.4">
      <c r="A408" s="25"/>
      <c r="B408" s="25"/>
      <c r="C408" s="25"/>
      <c r="D408" s="25"/>
      <c r="E408" s="28"/>
      <c r="F408" s="25"/>
      <c r="G408" s="25"/>
      <c r="H408" s="25"/>
      <c r="I408" s="25"/>
      <c r="J408" s="25"/>
      <c r="K408" s="25"/>
      <c r="M408" s="25"/>
      <c r="N408" s="28"/>
      <c r="O408" s="25"/>
      <c r="P408" s="25"/>
      <c r="Q408" s="27"/>
      <c r="R408" s="25"/>
      <c r="S408" s="25"/>
      <c r="T408" s="25"/>
      <c r="U408" s="25"/>
      <c r="V408" s="25"/>
      <c r="W408" s="25"/>
    </row>
    <row r="409" spans="1:23" ht="13.5" customHeight="1" x14ac:dyDescent="0.4">
      <c r="A409" s="25"/>
      <c r="B409" s="25"/>
      <c r="C409" s="25"/>
      <c r="D409" s="25"/>
      <c r="E409" s="28"/>
      <c r="F409" s="25"/>
      <c r="G409" s="25"/>
      <c r="H409" s="25"/>
      <c r="I409" s="25"/>
      <c r="J409" s="25"/>
      <c r="K409" s="25"/>
      <c r="M409" s="25"/>
      <c r="N409" s="28"/>
      <c r="O409" s="25"/>
      <c r="P409" s="25"/>
      <c r="Q409" s="27"/>
      <c r="R409" s="25"/>
      <c r="S409" s="25"/>
      <c r="T409" s="25"/>
      <c r="U409" s="25"/>
      <c r="V409" s="25"/>
      <c r="W409" s="25"/>
    </row>
    <row r="410" spans="1:23" ht="13.5" customHeight="1" x14ac:dyDescent="0.4">
      <c r="A410" s="25"/>
      <c r="B410" s="25"/>
      <c r="C410" s="25"/>
      <c r="D410" s="25"/>
      <c r="E410" s="28"/>
      <c r="F410" s="25"/>
      <c r="G410" s="25"/>
      <c r="H410" s="25"/>
      <c r="I410" s="25"/>
      <c r="J410" s="25"/>
      <c r="K410" s="25"/>
      <c r="M410" s="25"/>
      <c r="N410" s="28"/>
      <c r="O410" s="25"/>
      <c r="P410" s="25"/>
      <c r="Q410" s="27"/>
      <c r="R410" s="25"/>
      <c r="S410" s="25"/>
      <c r="T410" s="25"/>
      <c r="U410" s="25"/>
      <c r="V410" s="25"/>
      <c r="W410" s="25"/>
    </row>
    <row r="411" spans="1:23" ht="13.5" customHeight="1" x14ac:dyDescent="0.4">
      <c r="A411" s="25"/>
      <c r="B411" s="25"/>
      <c r="C411" s="25"/>
      <c r="D411" s="25"/>
      <c r="E411" s="28"/>
      <c r="F411" s="25"/>
      <c r="G411" s="25"/>
      <c r="H411" s="25"/>
      <c r="I411" s="25"/>
      <c r="J411" s="25"/>
      <c r="K411" s="25"/>
      <c r="M411" s="25"/>
      <c r="N411" s="28"/>
      <c r="O411" s="25"/>
      <c r="P411" s="25"/>
      <c r="Q411" s="27"/>
      <c r="R411" s="25"/>
      <c r="S411" s="25"/>
      <c r="T411" s="25"/>
      <c r="U411" s="25"/>
      <c r="V411" s="25"/>
      <c r="W411" s="25"/>
    </row>
    <row r="412" spans="1:23" ht="13.5" customHeight="1" x14ac:dyDescent="0.35">
      <c r="F412" s="25"/>
      <c r="G412" s="25"/>
      <c r="H412" s="25"/>
      <c r="I412" s="25"/>
      <c r="J412" s="25"/>
      <c r="K412" s="25"/>
      <c r="R412" s="25"/>
      <c r="S412" s="25"/>
      <c r="T412" s="25"/>
      <c r="U412" s="25"/>
      <c r="V412" s="25"/>
      <c r="W412" s="25"/>
    </row>
    <row r="413" spans="1:23" ht="13.5" customHeight="1" x14ac:dyDescent="0.35">
      <c r="F413" s="25"/>
      <c r="G413" s="25"/>
      <c r="H413" s="25"/>
      <c r="I413" s="25"/>
      <c r="J413" s="25"/>
      <c r="K413" s="25"/>
      <c r="R413" s="25"/>
      <c r="S413" s="25"/>
      <c r="T413" s="25"/>
      <c r="U413" s="25"/>
      <c r="V413" s="25"/>
      <c r="W413" s="25"/>
    </row>
    <row r="414" spans="1:23" ht="13.5" customHeight="1" x14ac:dyDescent="0.35">
      <c r="F414" s="25"/>
      <c r="G414" s="25"/>
      <c r="H414" s="25"/>
      <c r="I414" s="25"/>
      <c r="J414" s="25"/>
      <c r="K414" s="25"/>
      <c r="R414" s="25"/>
      <c r="S414" s="25"/>
      <c r="T414" s="25"/>
      <c r="U414" s="25"/>
      <c r="V414" s="25"/>
      <c r="W414" s="25"/>
    </row>
    <row r="415" spans="1:23" ht="13.5" customHeight="1" x14ac:dyDescent="0.35">
      <c r="F415" s="25"/>
      <c r="G415" s="25"/>
      <c r="H415" s="25"/>
      <c r="I415" s="25"/>
      <c r="J415" s="25"/>
      <c r="K415" s="25"/>
      <c r="R415" s="25"/>
      <c r="S415" s="25"/>
      <c r="T415" s="25"/>
      <c r="U415" s="25"/>
      <c r="V415" s="25"/>
      <c r="W415" s="25"/>
    </row>
    <row r="416" spans="1:23" ht="13.5" customHeight="1" x14ac:dyDescent="0.35">
      <c r="F416" s="9"/>
      <c r="G416" s="9"/>
      <c r="H416" s="9"/>
      <c r="I416" s="9"/>
      <c r="J416" s="9"/>
      <c r="K416" s="9"/>
      <c r="R416" s="9"/>
      <c r="S416" s="9"/>
      <c r="T416" s="9"/>
      <c r="U416" s="9"/>
      <c r="V416" s="9"/>
      <c r="W416" s="9"/>
    </row>
    <row r="417" spans="1:23" ht="13.5" customHeight="1" x14ac:dyDescent="0.35"/>
    <row r="418" spans="1:23" ht="13.5" customHeight="1" x14ac:dyDescent="0.35">
      <c r="A418" s="6" t="str">
        <f>sections!D39</f>
        <v>PAT Robyn Harris &amp; Kelly Pologa</v>
      </c>
      <c r="M418" s="6" t="str">
        <f>sections!D40</f>
        <v>BAYS Jonothan Parker &amp; Matt Friewald</v>
      </c>
    </row>
    <row r="419" spans="1:23" ht="13.5" customHeight="1" x14ac:dyDescent="0.35">
      <c r="A419" s="6" t="s">
        <v>170</v>
      </c>
      <c r="F419" s="6" t="s">
        <v>171</v>
      </c>
      <c r="I419" s="6" t="s">
        <v>248</v>
      </c>
      <c r="M419" s="6" t="s">
        <v>170</v>
      </c>
      <c r="R419" s="6" t="s">
        <v>171</v>
      </c>
      <c r="U419" s="6" t="s">
        <v>249</v>
      </c>
    </row>
    <row r="420" spans="1:23" ht="13.5" customHeight="1" x14ac:dyDescent="0.35">
      <c r="A420" s="6" t="s">
        <v>178</v>
      </c>
      <c r="B420" s="6" t="s">
        <v>184</v>
      </c>
      <c r="C420" s="6" t="s">
        <v>177</v>
      </c>
      <c r="D420" s="6" t="s">
        <v>174</v>
      </c>
      <c r="E420" s="6" t="s">
        <v>176</v>
      </c>
      <c r="F420" s="25" t="s">
        <v>179</v>
      </c>
      <c r="G420" s="25" t="s">
        <v>180</v>
      </c>
      <c r="H420" s="25" t="s">
        <v>181</v>
      </c>
      <c r="I420" s="26">
        <v>0.25</v>
      </c>
      <c r="J420" s="25" t="s">
        <v>182</v>
      </c>
      <c r="K420" s="25" t="s">
        <v>183</v>
      </c>
      <c r="M420" s="6" t="s">
        <v>184</v>
      </c>
      <c r="N420" s="6" t="s">
        <v>250</v>
      </c>
      <c r="O420" s="6" t="s">
        <v>178</v>
      </c>
      <c r="P420" s="6" t="s">
        <v>175</v>
      </c>
      <c r="Q420" s="6" t="s">
        <v>177</v>
      </c>
      <c r="R420" s="25" t="s">
        <v>179</v>
      </c>
      <c r="S420" s="25" t="s">
        <v>180</v>
      </c>
      <c r="T420" s="25" t="s">
        <v>181</v>
      </c>
      <c r="U420" s="26">
        <v>0.25</v>
      </c>
      <c r="V420" s="25" t="s">
        <v>182</v>
      </c>
      <c r="W420" s="25" t="s">
        <v>183</v>
      </c>
    </row>
    <row r="421" spans="1:23" ht="13.5" customHeight="1" x14ac:dyDescent="0.4">
      <c r="A421" s="25"/>
      <c r="B421" s="25"/>
      <c r="C421" s="25"/>
      <c r="D421" s="28"/>
      <c r="E421" s="27"/>
      <c r="F421" s="25"/>
      <c r="G421" s="25"/>
      <c r="H421" s="25"/>
      <c r="I421" s="25"/>
      <c r="J421" s="25"/>
      <c r="K421" s="25"/>
      <c r="M421" s="25"/>
      <c r="N421" s="25"/>
      <c r="O421" s="25"/>
      <c r="P421" s="25"/>
      <c r="Q421" s="27"/>
      <c r="R421" s="25"/>
      <c r="S421" s="25"/>
      <c r="T421" s="25"/>
      <c r="U421" s="25"/>
      <c r="V421" s="25"/>
      <c r="W421" s="25"/>
    </row>
    <row r="422" spans="1:23" ht="13.5" customHeight="1" x14ac:dyDescent="0.4">
      <c r="A422" s="25"/>
      <c r="B422" s="25"/>
      <c r="C422" s="25"/>
      <c r="D422" s="28"/>
      <c r="E422" s="27"/>
      <c r="F422" s="25"/>
      <c r="G422" s="25"/>
      <c r="H422" s="25"/>
      <c r="I422" s="25"/>
      <c r="J422" s="25"/>
      <c r="K422" s="25"/>
      <c r="M422" s="25"/>
      <c r="N422" s="25"/>
      <c r="O422" s="25"/>
      <c r="P422" s="25"/>
      <c r="Q422" s="27"/>
      <c r="R422" s="25"/>
      <c r="S422" s="25"/>
      <c r="T422" s="25"/>
      <c r="U422" s="25"/>
      <c r="V422" s="25"/>
      <c r="W422" s="25"/>
    </row>
    <row r="423" spans="1:23" ht="13.5" customHeight="1" x14ac:dyDescent="0.4">
      <c r="A423" s="25"/>
      <c r="B423" s="25"/>
      <c r="C423" s="25"/>
      <c r="D423" s="28"/>
      <c r="E423" s="27"/>
      <c r="F423" s="25"/>
      <c r="G423" s="25"/>
      <c r="H423" s="25"/>
      <c r="I423" s="25"/>
      <c r="J423" s="25"/>
      <c r="K423" s="25"/>
      <c r="M423" s="25"/>
      <c r="N423" s="25"/>
      <c r="O423" s="25"/>
      <c r="P423" s="25"/>
      <c r="Q423" s="27"/>
      <c r="R423" s="25"/>
      <c r="S423" s="25"/>
      <c r="T423" s="25"/>
      <c r="U423" s="25"/>
      <c r="V423" s="25"/>
      <c r="W423" s="25"/>
    </row>
    <row r="424" spans="1:23" ht="13.5" customHeight="1" x14ac:dyDescent="0.4">
      <c r="A424" s="25"/>
      <c r="B424" s="25"/>
      <c r="C424" s="25"/>
      <c r="D424" s="28"/>
      <c r="E424" s="27"/>
      <c r="F424" s="25"/>
      <c r="G424" s="25"/>
      <c r="H424" s="25"/>
      <c r="I424" s="25"/>
      <c r="J424" s="25"/>
      <c r="K424" s="25"/>
      <c r="M424" s="25"/>
      <c r="N424" s="25"/>
      <c r="O424" s="25"/>
      <c r="P424" s="25"/>
      <c r="Q424" s="27"/>
      <c r="R424" s="25"/>
      <c r="S424" s="25"/>
      <c r="T424" s="25"/>
      <c r="U424" s="25"/>
      <c r="V424" s="25"/>
      <c r="W424" s="25"/>
    </row>
    <row r="425" spans="1:23" ht="13.5" customHeight="1" x14ac:dyDescent="0.4">
      <c r="A425" s="25"/>
      <c r="B425" s="25"/>
      <c r="C425" s="25"/>
      <c r="D425" s="28"/>
      <c r="E425" s="27"/>
      <c r="F425" s="25"/>
      <c r="G425" s="25"/>
      <c r="H425" s="25"/>
      <c r="I425" s="25"/>
      <c r="J425" s="25"/>
      <c r="K425" s="25"/>
      <c r="M425" s="25"/>
      <c r="N425" s="25"/>
      <c r="O425" s="25"/>
      <c r="P425" s="25"/>
      <c r="Q425" s="27"/>
      <c r="R425" s="25"/>
      <c r="S425" s="25"/>
      <c r="T425" s="25"/>
      <c r="U425" s="25"/>
      <c r="V425" s="25"/>
      <c r="W425" s="25"/>
    </row>
    <row r="426" spans="1:23" ht="13.5" customHeight="1" x14ac:dyDescent="0.35">
      <c r="F426" s="25"/>
      <c r="G426" s="25"/>
      <c r="H426" s="25"/>
      <c r="I426" s="25"/>
      <c r="J426" s="25"/>
      <c r="K426" s="25"/>
      <c r="R426" s="25"/>
      <c r="S426" s="25"/>
      <c r="T426" s="25"/>
      <c r="U426" s="25"/>
      <c r="V426" s="25"/>
      <c r="W426" s="25"/>
    </row>
    <row r="427" spans="1:23" ht="13.5" customHeight="1" x14ac:dyDescent="0.35">
      <c r="F427" s="25"/>
      <c r="G427" s="25"/>
      <c r="H427" s="25"/>
      <c r="I427" s="25"/>
      <c r="J427" s="25"/>
      <c r="K427" s="25"/>
      <c r="R427" s="25"/>
      <c r="S427" s="25"/>
      <c r="T427" s="25"/>
      <c r="U427" s="25"/>
      <c r="V427" s="25"/>
      <c r="W427" s="25"/>
    </row>
    <row r="428" spans="1:23" ht="13.5" customHeight="1" x14ac:dyDescent="0.35">
      <c r="F428" s="25"/>
      <c r="G428" s="25"/>
      <c r="H428" s="25"/>
      <c r="I428" s="25"/>
      <c r="J428" s="25"/>
      <c r="K428" s="25"/>
      <c r="R428" s="25"/>
      <c r="S428" s="25"/>
      <c r="T428" s="25"/>
      <c r="U428" s="25"/>
      <c r="V428" s="25"/>
      <c r="W428" s="25"/>
    </row>
    <row r="429" spans="1:23" ht="13.5" customHeight="1" x14ac:dyDescent="0.35">
      <c r="F429" s="25"/>
      <c r="G429" s="25"/>
      <c r="H429" s="25"/>
      <c r="I429" s="25"/>
      <c r="J429" s="25"/>
      <c r="K429" s="25"/>
      <c r="R429" s="25"/>
      <c r="S429" s="25"/>
      <c r="T429" s="25"/>
      <c r="U429" s="25"/>
      <c r="V429" s="25"/>
      <c r="W429" s="25"/>
    </row>
    <row r="430" spans="1:23" ht="13.5" customHeight="1" x14ac:dyDescent="0.35"/>
    <row r="431" spans="1:23" ht="13.5" customHeight="1" x14ac:dyDescent="0.35">
      <c r="A431" s="6" t="str">
        <f>sections!D43</f>
        <v>TOK Gill Mitchell &amp; Graham Mitchell</v>
      </c>
      <c r="M431" s="6" t="str">
        <f>sections!D44</f>
        <v>OTAK Laurence &amp; Joseph Bishop</v>
      </c>
    </row>
    <row r="432" spans="1:23" ht="13.5" customHeight="1" x14ac:dyDescent="0.35">
      <c r="A432" s="6" t="s">
        <v>170</v>
      </c>
      <c r="F432" s="6" t="s">
        <v>171</v>
      </c>
      <c r="I432" s="6" t="s">
        <v>251</v>
      </c>
      <c r="M432" s="6" t="s">
        <v>170</v>
      </c>
      <c r="R432" s="6" t="s">
        <v>171</v>
      </c>
      <c r="U432" s="6" t="s">
        <v>252</v>
      </c>
    </row>
    <row r="433" spans="1:23" ht="13.5" customHeight="1" x14ac:dyDescent="0.35">
      <c r="A433" s="6" t="s">
        <v>174</v>
      </c>
      <c r="B433" s="6" t="s">
        <v>175</v>
      </c>
      <c r="C433" s="6" t="s">
        <v>176</v>
      </c>
      <c r="D433" s="6" t="s">
        <v>177</v>
      </c>
      <c r="E433" s="6" t="s">
        <v>178</v>
      </c>
      <c r="F433" s="25" t="s">
        <v>179</v>
      </c>
      <c r="G433" s="25" t="s">
        <v>180</v>
      </c>
      <c r="H433" s="25" t="s">
        <v>181</v>
      </c>
      <c r="I433" s="26">
        <v>0.25</v>
      </c>
      <c r="J433" s="25" t="s">
        <v>182</v>
      </c>
      <c r="K433" s="25" t="s">
        <v>183</v>
      </c>
      <c r="M433" s="6" t="s">
        <v>175</v>
      </c>
      <c r="N433" s="6" t="s">
        <v>177</v>
      </c>
      <c r="O433" s="6" t="s">
        <v>174</v>
      </c>
      <c r="P433" s="6" t="s">
        <v>176</v>
      </c>
      <c r="Q433" s="6" t="s">
        <v>184</v>
      </c>
      <c r="R433" s="25" t="s">
        <v>179</v>
      </c>
      <c r="S433" s="25" t="s">
        <v>180</v>
      </c>
      <c r="T433" s="25" t="s">
        <v>181</v>
      </c>
      <c r="U433" s="26">
        <v>0.25</v>
      </c>
      <c r="V433" s="25" t="s">
        <v>182</v>
      </c>
      <c r="W433" s="25" t="s">
        <v>183</v>
      </c>
    </row>
    <row r="434" spans="1:23" ht="13.5" customHeight="1" x14ac:dyDescent="0.4">
      <c r="A434" s="28"/>
      <c r="B434" s="25"/>
      <c r="C434" s="25"/>
      <c r="D434" s="25"/>
      <c r="E434" s="27"/>
      <c r="F434" s="25"/>
      <c r="G434" s="25"/>
      <c r="H434" s="25"/>
      <c r="I434" s="25"/>
      <c r="J434" s="25"/>
      <c r="K434" s="25"/>
      <c r="M434" s="25"/>
      <c r="N434" s="25"/>
      <c r="O434" s="28"/>
      <c r="P434" s="25"/>
      <c r="Q434" s="27"/>
      <c r="R434" s="25"/>
      <c r="S434" s="25"/>
      <c r="T434" s="25"/>
      <c r="U434" s="25"/>
      <c r="V434" s="25"/>
      <c r="W434" s="25"/>
    </row>
    <row r="435" spans="1:23" ht="13.5" customHeight="1" x14ac:dyDescent="0.4">
      <c r="A435" s="28"/>
      <c r="B435" s="25"/>
      <c r="C435" s="25"/>
      <c r="D435" s="25"/>
      <c r="E435" s="27"/>
      <c r="F435" s="25"/>
      <c r="G435" s="25"/>
      <c r="H435" s="25"/>
      <c r="I435" s="25"/>
      <c r="J435" s="25"/>
      <c r="K435" s="25"/>
      <c r="M435" s="25"/>
      <c r="N435" s="25"/>
      <c r="O435" s="28"/>
      <c r="P435" s="25"/>
      <c r="Q435" s="27"/>
      <c r="R435" s="25"/>
      <c r="S435" s="25"/>
      <c r="T435" s="25"/>
      <c r="U435" s="25"/>
      <c r="V435" s="25"/>
      <c r="W435" s="25"/>
    </row>
    <row r="436" spans="1:23" ht="13.5" customHeight="1" x14ac:dyDescent="0.4">
      <c r="A436" s="28"/>
      <c r="B436" s="25"/>
      <c r="C436" s="25"/>
      <c r="D436" s="25"/>
      <c r="E436" s="27"/>
      <c r="F436" s="25"/>
      <c r="G436" s="25"/>
      <c r="H436" s="25"/>
      <c r="I436" s="25"/>
      <c r="J436" s="25"/>
      <c r="K436" s="25"/>
      <c r="M436" s="25"/>
      <c r="N436" s="25"/>
      <c r="O436" s="28"/>
      <c r="P436" s="25"/>
      <c r="Q436" s="27"/>
      <c r="R436" s="25"/>
      <c r="S436" s="25"/>
      <c r="T436" s="25"/>
      <c r="U436" s="25"/>
      <c r="V436" s="25"/>
      <c r="W436" s="25"/>
    </row>
    <row r="437" spans="1:23" ht="13.5" customHeight="1" x14ac:dyDescent="0.4">
      <c r="A437" s="28"/>
      <c r="B437" s="25"/>
      <c r="C437" s="25"/>
      <c r="D437" s="25"/>
      <c r="E437" s="27"/>
      <c r="F437" s="25"/>
      <c r="G437" s="25"/>
      <c r="H437" s="25"/>
      <c r="I437" s="25"/>
      <c r="J437" s="25"/>
      <c r="K437" s="25"/>
      <c r="M437" s="25"/>
      <c r="N437" s="25"/>
      <c r="O437" s="28"/>
      <c r="P437" s="25"/>
      <c r="Q437" s="27"/>
      <c r="R437" s="25"/>
      <c r="S437" s="25"/>
      <c r="T437" s="25"/>
      <c r="U437" s="25"/>
      <c r="V437" s="25"/>
      <c r="W437" s="25"/>
    </row>
    <row r="438" spans="1:23" ht="13.5" customHeight="1" x14ac:dyDescent="0.4">
      <c r="A438" s="28"/>
      <c r="B438" s="25"/>
      <c r="C438" s="25"/>
      <c r="D438" s="25"/>
      <c r="E438" s="27"/>
      <c r="F438" s="25"/>
      <c r="G438" s="25"/>
      <c r="H438" s="25"/>
      <c r="I438" s="25"/>
      <c r="J438" s="25"/>
      <c r="K438" s="25"/>
      <c r="M438" s="25"/>
      <c r="N438" s="25"/>
      <c r="O438" s="28"/>
      <c r="P438" s="25"/>
      <c r="Q438" s="27"/>
      <c r="R438" s="25"/>
      <c r="S438" s="25"/>
      <c r="T438" s="25"/>
      <c r="U438" s="25"/>
      <c r="V438" s="25"/>
      <c r="W438" s="25"/>
    </row>
    <row r="439" spans="1:23" ht="13.5" customHeight="1" x14ac:dyDescent="0.35">
      <c r="F439" s="25"/>
      <c r="G439" s="25"/>
      <c r="H439" s="25"/>
      <c r="I439" s="25"/>
      <c r="J439" s="25"/>
      <c r="K439" s="25"/>
      <c r="R439" s="25"/>
      <c r="S439" s="25"/>
      <c r="T439" s="25"/>
      <c r="U439" s="25"/>
      <c r="V439" s="25"/>
      <c r="W439" s="25"/>
    </row>
    <row r="440" spans="1:23" ht="13.5" customHeight="1" x14ac:dyDescent="0.35">
      <c r="F440" s="25"/>
      <c r="G440" s="25"/>
      <c r="H440" s="25"/>
      <c r="I440" s="25"/>
      <c r="J440" s="25"/>
      <c r="K440" s="25"/>
      <c r="R440" s="25"/>
      <c r="S440" s="25"/>
      <c r="T440" s="25"/>
      <c r="U440" s="25"/>
      <c r="V440" s="25"/>
      <c r="W440" s="25"/>
    </row>
    <row r="441" spans="1:23" ht="13.5" customHeight="1" x14ac:dyDescent="0.35">
      <c r="F441" s="25"/>
      <c r="G441" s="25"/>
      <c r="H441" s="25"/>
      <c r="I441" s="25"/>
      <c r="J441" s="25"/>
      <c r="K441" s="25"/>
      <c r="R441" s="25"/>
      <c r="S441" s="25"/>
      <c r="T441" s="25"/>
      <c r="U441" s="25"/>
      <c r="V441" s="25"/>
      <c r="W441" s="25"/>
    </row>
    <row r="442" spans="1:23" ht="13.5" customHeight="1" x14ac:dyDescent="0.35">
      <c r="F442" s="25"/>
      <c r="G442" s="25"/>
      <c r="H442" s="25"/>
      <c r="I442" s="25"/>
      <c r="J442" s="25"/>
      <c r="K442" s="25"/>
      <c r="R442" s="25"/>
      <c r="S442" s="25"/>
      <c r="T442" s="25"/>
      <c r="U442" s="25"/>
      <c r="V442" s="25"/>
      <c r="W442" s="25"/>
    </row>
    <row r="443" spans="1:23" ht="13.5" customHeight="1" x14ac:dyDescent="0.35"/>
    <row r="444" spans="1:23" ht="13.5" customHeight="1" x14ac:dyDescent="0.35">
      <c r="A444" s="6" t="str">
        <f>sections!D45</f>
        <v>WHAN Ryan Wilson and David Roache</v>
      </c>
      <c r="M444" s="6" t="str">
        <f>sections!D46</f>
        <v>PAT Darren Mckay and Steven Brown</v>
      </c>
    </row>
    <row r="445" spans="1:23" ht="13.5" customHeight="1" x14ac:dyDescent="0.35">
      <c r="A445" s="6" t="s">
        <v>170</v>
      </c>
      <c r="F445" s="6" t="s">
        <v>171</v>
      </c>
      <c r="I445" s="6" t="s">
        <v>253</v>
      </c>
      <c r="M445" s="6" t="s">
        <v>170</v>
      </c>
      <c r="R445" s="6" t="s">
        <v>171</v>
      </c>
      <c r="U445" s="6" t="s">
        <v>254</v>
      </c>
    </row>
    <row r="446" spans="1:23" ht="13.5" customHeight="1" x14ac:dyDescent="0.35">
      <c r="A446" s="6" t="s">
        <v>176</v>
      </c>
      <c r="B446" s="6" t="s">
        <v>178</v>
      </c>
      <c r="C446" s="6" t="s">
        <v>175</v>
      </c>
      <c r="D446" s="6" t="s">
        <v>184</v>
      </c>
      <c r="E446" s="6" t="s">
        <v>174</v>
      </c>
      <c r="F446" s="25" t="s">
        <v>179</v>
      </c>
      <c r="G446" s="25" t="s">
        <v>180</v>
      </c>
      <c r="H446" s="25" t="s">
        <v>181</v>
      </c>
      <c r="I446" s="26">
        <v>0.25</v>
      </c>
      <c r="J446" s="25" t="s">
        <v>182</v>
      </c>
      <c r="K446" s="25" t="s">
        <v>183</v>
      </c>
      <c r="M446" s="6" t="s">
        <v>177</v>
      </c>
      <c r="N446" s="6" t="s">
        <v>174</v>
      </c>
      <c r="O446" s="6" t="s">
        <v>184</v>
      </c>
      <c r="P446" s="6" t="s">
        <v>178</v>
      </c>
      <c r="Q446" s="6" t="s">
        <v>175</v>
      </c>
      <c r="R446" s="25" t="s">
        <v>179</v>
      </c>
      <c r="S446" s="25" t="s">
        <v>180</v>
      </c>
      <c r="T446" s="25" t="s">
        <v>181</v>
      </c>
      <c r="U446" s="26">
        <v>0.25</v>
      </c>
      <c r="V446" s="25" t="s">
        <v>182</v>
      </c>
      <c r="W446" s="25" t="s">
        <v>183</v>
      </c>
    </row>
    <row r="447" spans="1:23" ht="13.5" customHeight="1" x14ac:dyDescent="0.4">
      <c r="A447" s="25"/>
      <c r="B447" s="25"/>
      <c r="C447" s="25"/>
      <c r="D447" s="25"/>
      <c r="E447" s="28"/>
      <c r="F447" s="25"/>
      <c r="G447" s="25"/>
      <c r="H447" s="25"/>
      <c r="I447" s="25"/>
      <c r="J447" s="25"/>
      <c r="K447" s="25"/>
      <c r="M447" s="25"/>
      <c r="N447" s="28"/>
      <c r="O447" s="25"/>
      <c r="P447" s="25"/>
      <c r="Q447" s="27"/>
      <c r="R447" s="25"/>
      <c r="S447" s="25"/>
      <c r="T447" s="25"/>
      <c r="U447" s="25"/>
      <c r="V447" s="25"/>
      <c r="W447" s="25"/>
    </row>
    <row r="448" spans="1:23" ht="13.5" customHeight="1" x14ac:dyDescent="0.4">
      <c r="A448" s="25"/>
      <c r="B448" s="25"/>
      <c r="C448" s="25"/>
      <c r="D448" s="25"/>
      <c r="E448" s="28"/>
      <c r="F448" s="25"/>
      <c r="G448" s="25"/>
      <c r="H448" s="25"/>
      <c r="I448" s="25"/>
      <c r="J448" s="25"/>
      <c r="K448" s="25"/>
      <c r="M448" s="25"/>
      <c r="N448" s="28"/>
      <c r="O448" s="25"/>
      <c r="P448" s="25"/>
      <c r="Q448" s="27"/>
      <c r="R448" s="25"/>
      <c r="S448" s="25"/>
      <c r="T448" s="25"/>
      <c r="U448" s="25"/>
      <c r="V448" s="25"/>
      <c r="W448" s="25"/>
    </row>
    <row r="449" spans="1:23" ht="13.5" customHeight="1" x14ac:dyDescent="0.4">
      <c r="A449" s="25"/>
      <c r="B449" s="25"/>
      <c r="C449" s="25"/>
      <c r="D449" s="25"/>
      <c r="E449" s="28"/>
      <c r="F449" s="25"/>
      <c r="G449" s="25"/>
      <c r="H449" s="25"/>
      <c r="I449" s="25"/>
      <c r="J449" s="25"/>
      <c r="K449" s="25"/>
      <c r="M449" s="25"/>
      <c r="N449" s="28"/>
      <c r="O449" s="25"/>
      <c r="P449" s="25"/>
      <c r="Q449" s="27"/>
      <c r="R449" s="25"/>
      <c r="S449" s="25"/>
      <c r="T449" s="25"/>
      <c r="U449" s="25"/>
      <c r="V449" s="25"/>
      <c r="W449" s="25"/>
    </row>
    <row r="450" spans="1:23" ht="13.5" customHeight="1" x14ac:dyDescent="0.4">
      <c r="A450" s="25"/>
      <c r="B450" s="25"/>
      <c r="C450" s="25"/>
      <c r="D450" s="25"/>
      <c r="E450" s="28"/>
      <c r="F450" s="25"/>
      <c r="G450" s="25"/>
      <c r="H450" s="25"/>
      <c r="I450" s="25"/>
      <c r="J450" s="25"/>
      <c r="K450" s="25"/>
      <c r="M450" s="25"/>
      <c r="N450" s="28"/>
      <c r="O450" s="25"/>
      <c r="P450" s="25"/>
      <c r="Q450" s="27"/>
      <c r="R450" s="25"/>
      <c r="S450" s="25"/>
      <c r="T450" s="25"/>
      <c r="U450" s="25"/>
      <c r="V450" s="25"/>
      <c r="W450" s="25"/>
    </row>
    <row r="451" spans="1:23" ht="13.5" customHeight="1" x14ac:dyDescent="0.4">
      <c r="A451" s="25"/>
      <c r="B451" s="25"/>
      <c r="C451" s="25"/>
      <c r="D451" s="25"/>
      <c r="E451" s="28"/>
      <c r="F451" s="25"/>
      <c r="G451" s="25"/>
      <c r="H451" s="25"/>
      <c r="I451" s="25"/>
      <c r="J451" s="25"/>
      <c r="K451" s="25"/>
      <c r="M451" s="25"/>
      <c r="N451" s="28"/>
      <c r="O451" s="25"/>
      <c r="P451" s="25"/>
      <c r="Q451" s="27"/>
      <c r="R451" s="25"/>
      <c r="S451" s="25"/>
      <c r="T451" s="25"/>
      <c r="U451" s="25"/>
      <c r="V451" s="25"/>
      <c r="W451" s="25"/>
    </row>
    <row r="452" spans="1:23" ht="13.5" customHeight="1" x14ac:dyDescent="0.35">
      <c r="F452" s="25"/>
      <c r="G452" s="25"/>
      <c r="H452" s="25"/>
      <c r="I452" s="25"/>
      <c r="J452" s="25"/>
      <c r="K452" s="25"/>
      <c r="R452" s="25"/>
      <c r="S452" s="25"/>
      <c r="T452" s="25"/>
      <c r="U452" s="25"/>
      <c r="V452" s="25"/>
      <c r="W452" s="25"/>
    </row>
    <row r="453" spans="1:23" ht="13.5" customHeight="1" x14ac:dyDescent="0.35">
      <c r="F453" s="25"/>
      <c r="G453" s="25"/>
      <c r="H453" s="25"/>
      <c r="I453" s="25"/>
      <c r="J453" s="25"/>
      <c r="K453" s="25"/>
      <c r="R453" s="25"/>
      <c r="S453" s="25"/>
      <c r="T453" s="25"/>
      <c r="U453" s="25"/>
      <c r="V453" s="25"/>
      <c r="W453" s="25"/>
    </row>
    <row r="454" spans="1:23" ht="13.5" customHeight="1" x14ac:dyDescent="0.35">
      <c r="F454" s="25"/>
      <c r="G454" s="25"/>
      <c r="H454" s="25"/>
      <c r="I454" s="25"/>
      <c r="J454" s="25"/>
      <c r="K454" s="25"/>
      <c r="R454" s="25"/>
      <c r="S454" s="25"/>
      <c r="T454" s="25"/>
      <c r="U454" s="25"/>
      <c r="V454" s="25"/>
      <c r="W454" s="25"/>
    </row>
    <row r="455" spans="1:23" ht="13.5" customHeight="1" x14ac:dyDescent="0.35">
      <c r="F455" s="25"/>
      <c r="G455" s="25"/>
      <c r="H455" s="25"/>
      <c r="I455" s="25"/>
      <c r="J455" s="25"/>
      <c r="K455" s="25"/>
      <c r="R455" s="25"/>
      <c r="S455" s="25"/>
      <c r="T455" s="25"/>
      <c r="U455" s="25"/>
      <c r="V455" s="25"/>
      <c r="W455" s="25"/>
    </row>
    <row r="456" spans="1:23" ht="13.5" customHeight="1" x14ac:dyDescent="0.35"/>
    <row r="457" spans="1:23" ht="13.5" customHeight="1" x14ac:dyDescent="0.35"/>
    <row r="458" spans="1:23" ht="13.5" customHeight="1" x14ac:dyDescent="0.35">
      <c r="A458" s="6" t="str">
        <f>sections!D47</f>
        <v>HOW Colin Tranter &amp; Gary Clare</v>
      </c>
      <c r="M458" s="6" t="str">
        <f>sections!D48</f>
        <v>OTA Kalolo Sooalo &amp; Arjohn Guan</v>
      </c>
    </row>
    <row r="459" spans="1:23" ht="13.5" customHeight="1" x14ac:dyDescent="0.35">
      <c r="A459" s="6" t="s">
        <v>170</v>
      </c>
      <c r="F459" s="6" t="s">
        <v>171</v>
      </c>
      <c r="I459" s="6" t="s">
        <v>255</v>
      </c>
      <c r="M459" s="6" t="s">
        <v>170</v>
      </c>
      <c r="R459" s="6" t="s">
        <v>171</v>
      </c>
      <c r="U459" s="6" t="s">
        <v>256</v>
      </c>
    </row>
    <row r="460" spans="1:23" ht="13.5" customHeight="1" x14ac:dyDescent="0.35">
      <c r="A460" s="6" t="s">
        <v>178</v>
      </c>
      <c r="B460" s="6" t="s">
        <v>184</v>
      </c>
      <c r="C460" s="6" t="s">
        <v>177</v>
      </c>
      <c r="D460" s="6" t="s">
        <v>174</v>
      </c>
      <c r="E460" s="6" t="s">
        <v>176</v>
      </c>
      <c r="F460" s="25" t="s">
        <v>179</v>
      </c>
      <c r="G460" s="25" t="s">
        <v>180</v>
      </c>
      <c r="H460" s="25" t="s">
        <v>181</v>
      </c>
      <c r="I460" s="26">
        <v>0.25</v>
      </c>
      <c r="J460" s="25" t="s">
        <v>182</v>
      </c>
      <c r="K460" s="25" t="s">
        <v>183</v>
      </c>
      <c r="M460" s="6" t="s">
        <v>184</v>
      </c>
      <c r="N460" s="6" t="s">
        <v>250</v>
      </c>
      <c r="O460" s="6" t="s">
        <v>178</v>
      </c>
      <c r="P460" s="6" t="s">
        <v>175</v>
      </c>
      <c r="Q460" s="6" t="s">
        <v>177</v>
      </c>
      <c r="R460" s="25" t="s">
        <v>179</v>
      </c>
      <c r="S460" s="25" t="s">
        <v>180</v>
      </c>
      <c r="T460" s="25" t="s">
        <v>181</v>
      </c>
      <c r="U460" s="26">
        <v>0.25</v>
      </c>
      <c r="V460" s="25" t="s">
        <v>182</v>
      </c>
      <c r="W460" s="25" t="s">
        <v>183</v>
      </c>
    </row>
    <row r="461" spans="1:23" ht="13.5" customHeight="1" x14ac:dyDescent="0.4">
      <c r="A461" s="25"/>
      <c r="B461" s="25"/>
      <c r="C461" s="25"/>
      <c r="D461" s="28"/>
      <c r="E461" s="27"/>
      <c r="F461" s="25"/>
      <c r="G461" s="25"/>
      <c r="H461" s="25"/>
      <c r="I461" s="25"/>
      <c r="J461" s="25"/>
      <c r="K461" s="25"/>
      <c r="M461" s="25"/>
      <c r="N461" s="25"/>
      <c r="O461" s="25"/>
      <c r="P461" s="25"/>
      <c r="Q461" s="27"/>
      <c r="R461" s="25"/>
      <c r="S461" s="25"/>
      <c r="T461" s="25"/>
      <c r="U461" s="25"/>
      <c r="V461" s="25"/>
      <c r="W461" s="25"/>
    </row>
    <row r="462" spans="1:23" ht="13.5" customHeight="1" x14ac:dyDescent="0.4">
      <c r="A462" s="25"/>
      <c r="B462" s="25"/>
      <c r="C462" s="25"/>
      <c r="D462" s="28"/>
      <c r="E462" s="27"/>
      <c r="F462" s="25"/>
      <c r="G462" s="25"/>
      <c r="H462" s="25"/>
      <c r="I462" s="25"/>
      <c r="J462" s="25"/>
      <c r="K462" s="25"/>
      <c r="M462" s="25"/>
      <c r="N462" s="25"/>
      <c r="O462" s="25"/>
      <c r="P462" s="25"/>
      <c r="Q462" s="27"/>
      <c r="R462" s="25"/>
      <c r="S462" s="25"/>
      <c r="T462" s="25"/>
      <c r="U462" s="25"/>
      <c r="V462" s="25"/>
      <c r="W462" s="25"/>
    </row>
    <row r="463" spans="1:23" ht="13.5" customHeight="1" x14ac:dyDescent="0.4">
      <c r="A463" s="25"/>
      <c r="B463" s="25"/>
      <c r="C463" s="25"/>
      <c r="D463" s="28"/>
      <c r="E463" s="27"/>
      <c r="F463" s="25"/>
      <c r="G463" s="25"/>
      <c r="H463" s="25"/>
      <c r="I463" s="25"/>
      <c r="J463" s="25"/>
      <c r="K463" s="25"/>
      <c r="M463" s="25"/>
      <c r="N463" s="25"/>
      <c r="O463" s="25"/>
      <c r="P463" s="25"/>
      <c r="Q463" s="27"/>
      <c r="R463" s="25"/>
      <c r="S463" s="25"/>
      <c r="T463" s="25"/>
      <c r="U463" s="25"/>
      <c r="V463" s="25"/>
      <c r="W463" s="25"/>
    </row>
    <row r="464" spans="1:23" ht="13.5" customHeight="1" x14ac:dyDescent="0.4">
      <c r="A464" s="25"/>
      <c r="B464" s="25"/>
      <c r="C464" s="25"/>
      <c r="D464" s="28"/>
      <c r="E464" s="27"/>
      <c r="F464" s="25"/>
      <c r="G464" s="25"/>
      <c r="H464" s="25"/>
      <c r="I464" s="25"/>
      <c r="J464" s="25"/>
      <c r="K464" s="25"/>
      <c r="M464" s="25"/>
      <c r="N464" s="25"/>
      <c r="O464" s="25"/>
      <c r="P464" s="25"/>
      <c r="Q464" s="27"/>
      <c r="R464" s="25"/>
      <c r="S464" s="25"/>
      <c r="T464" s="25"/>
      <c r="U464" s="25"/>
      <c r="V464" s="25"/>
      <c r="W464" s="25"/>
    </row>
    <row r="465" spans="1:23" ht="13.5" customHeight="1" x14ac:dyDescent="0.4">
      <c r="A465" s="25"/>
      <c r="B465" s="25"/>
      <c r="C465" s="25"/>
      <c r="D465" s="28"/>
      <c r="E465" s="27"/>
      <c r="F465" s="25"/>
      <c r="G465" s="25"/>
      <c r="H465" s="25"/>
      <c r="I465" s="25"/>
      <c r="J465" s="25"/>
      <c r="K465" s="25"/>
      <c r="M465" s="25"/>
      <c r="N465" s="25"/>
      <c r="O465" s="25"/>
      <c r="P465" s="25"/>
      <c r="Q465" s="27"/>
      <c r="R465" s="25"/>
      <c r="S465" s="25"/>
      <c r="T465" s="25"/>
      <c r="U465" s="25"/>
      <c r="V465" s="25"/>
      <c r="W465" s="25"/>
    </row>
    <row r="466" spans="1:23" ht="13.5" customHeight="1" x14ac:dyDescent="0.35">
      <c r="F466" s="25"/>
      <c r="G466" s="25"/>
      <c r="H466" s="25"/>
      <c r="I466" s="25"/>
      <c r="J466" s="25"/>
      <c r="K466" s="25"/>
      <c r="R466" s="25"/>
      <c r="S466" s="25"/>
      <c r="T466" s="25"/>
      <c r="U466" s="25"/>
      <c r="V466" s="25"/>
      <c r="W466" s="25"/>
    </row>
    <row r="467" spans="1:23" ht="13.5" customHeight="1" x14ac:dyDescent="0.35">
      <c r="F467" s="25"/>
      <c r="G467" s="25"/>
      <c r="H467" s="25"/>
      <c r="I467" s="25"/>
      <c r="J467" s="25"/>
      <c r="K467" s="25"/>
      <c r="R467" s="25"/>
      <c r="S467" s="25"/>
      <c r="T467" s="25"/>
      <c r="U467" s="25"/>
      <c r="V467" s="25"/>
      <c r="W467" s="25"/>
    </row>
    <row r="468" spans="1:23" ht="13.5" customHeight="1" x14ac:dyDescent="0.35">
      <c r="F468" s="25"/>
      <c r="G468" s="25"/>
      <c r="H468" s="25"/>
      <c r="I468" s="25"/>
      <c r="J468" s="25"/>
      <c r="K468" s="25"/>
      <c r="R468" s="25"/>
      <c r="S468" s="25"/>
      <c r="T468" s="25"/>
      <c r="U468" s="25"/>
      <c r="V468" s="25"/>
      <c r="W468" s="25"/>
    </row>
    <row r="469" spans="1:23" ht="13.5" customHeight="1" x14ac:dyDescent="0.35">
      <c r="F469" s="25"/>
      <c r="G469" s="25"/>
      <c r="H469" s="25"/>
      <c r="I469" s="25"/>
      <c r="J469" s="25"/>
      <c r="K469" s="25"/>
      <c r="R469" s="25"/>
      <c r="S469" s="25"/>
      <c r="T469" s="25"/>
      <c r="U469" s="25"/>
      <c r="V469" s="25"/>
      <c r="W469" s="25"/>
    </row>
    <row r="470" spans="1:23" ht="13.5" customHeight="1" x14ac:dyDescent="0.35"/>
    <row r="471" spans="1:23" ht="13.5" customHeight="1" x14ac:dyDescent="0.35"/>
    <row r="472" spans="1:23" ht="13.5" customHeight="1" x14ac:dyDescent="0.35"/>
    <row r="473" spans="1:23" ht="13.5" customHeight="1" x14ac:dyDescent="0.35"/>
    <row r="474" spans="1:23" ht="13.5" customHeight="1" x14ac:dyDescent="0.35"/>
    <row r="475" spans="1:23" ht="13.5" customHeight="1" x14ac:dyDescent="0.35"/>
    <row r="476" spans="1:23" ht="13.5" customHeight="1" x14ac:dyDescent="0.35"/>
    <row r="477" spans="1:23" ht="13.5" customHeight="1" x14ac:dyDescent="0.35"/>
    <row r="478" spans="1:23" ht="13.5" customHeight="1" x14ac:dyDescent="0.35"/>
    <row r="479" spans="1:23" ht="13.5" customHeight="1" x14ac:dyDescent="0.35"/>
    <row r="480" spans="1:23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  <row r="991" ht="13.5" customHeight="1" x14ac:dyDescent="0.35"/>
    <row r="992" ht="13.5" customHeight="1" x14ac:dyDescent="0.35"/>
    <row r="993" ht="13.5" customHeight="1" x14ac:dyDescent="0.35"/>
    <row r="994" ht="13.5" customHeight="1" x14ac:dyDescent="0.35"/>
    <row r="995" ht="13.5" customHeight="1" x14ac:dyDescent="0.35"/>
    <row r="996" ht="13.5" customHeight="1" x14ac:dyDescent="0.35"/>
    <row r="997" ht="13.5" customHeight="1" x14ac:dyDescent="0.35"/>
    <row r="998" ht="13.5" customHeight="1" x14ac:dyDescent="0.35"/>
    <row r="999" ht="13.5" customHeight="1" x14ac:dyDescent="0.35"/>
    <row r="1000" ht="13.5" customHeight="1" x14ac:dyDescent="0.35"/>
  </sheetData>
  <printOptions horizontalCentered="1"/>
  <pageMargins left="0.15748031496062992" right="0.15748031496062992" top="0.35433070866141736" bottom="0.35433070866141736" header="0" footer="0"/>
  <pageSetup paperSize="9" orientation="landscape"/>
  <rowBreaks count="21" manualBreakCount="21">
    <brk id="65" man="1"/>
    <brk id="195" man="1"/>
    <brk id="260" man="1"/>
    <brk id="390" man="1"/>
    <brk id="39" man="1"/>
    <brk id="104" man="1"/>
    <brk id="234" man="1"/>
    <brk id="299" man="1"/>
    <brk id="78" man="1"/>
    <brk id="430" man="1"/>
    <brk id="143" man="1"/>
    <brk id="273" man="1"/>
    <brk id="338" man="1"/>
    <brk id="117" man="1"/>
    <brk id="182" man="1"/>
    <brk id="312" man="1"/>
    <brk id="377" man="1"/>
    <brk id="26" man="1"/>
    <brk id="156" man="1"/>
    <brk id="221" man="1"/>
    <brk id="35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0"/>
  <sheetViews>
    <sheetView showGridLines="0" workbookViewId="0"/>
  </sheetViews>
  <sheetFormatPr defaultColWidth="12.59765625" defaultRowHeight="15" customHeight="1" x14ac:dyDescent="0.35"/>
  <cols>
    <col min="1" max="1" width="10" customWidth="1"/>
    <col min="2" max="2" width="28" customWidth="1"/>
    <col min="3" max="9" width="12.73046875" customWidth="1"/>
    <col min="10" max="10" width="8.265625" customWidth="1"/>
    <col min="11" max="11" width="12.73046875" customWidth="1"/>
    <col min="12" max="12" width="42.3984375" customWidth="1"/>
    <col min="13" max="18" width="6.3984375" customWidth="1"/>
    <col min="19" max="26" width="8.59765625" customWidth="1"/>
  </cols>
  <sheetData>
    <row r="1" spans="1:14" ht="12.75" customHeight="1" x14ac:dyDescent="0.7">
      <c r="A1" s="29" t="s">
        <v>257</v>
      </c>
      <c r="B1" s="30"/>
      <c r="C1" s="31">
        <v>1</v>
      </c>
      <c r="D1" s="31">
        <v>2</v>
      </c>
      <c r="E1" s="31">
        <v>3</v>
      </c>
      <c r="F1" s="31">
        <v>4</v>
      </c>
      <c r="G1" s="31">
        <v>5</v>
      </c>
      <c r="H1" s="32" t="s">
        <v>258</v>
      </c>
      <c r="I1" s="33"/>
    </row>
    <row r="2" spans="1:14" ht="12.75" customHeight="1" x14ac:dyDescent="0.4">
      <c r="A2" s="109">
        <v>1</v>
      </c>
      <c r="B2" s="113" t="str">
        <f>sections!B3</f>
        <v>TARC Bayden Jackson &amp; Simon Singleton</v>
      </c>
      <c r="C2" s="34" t="s">
        <v>6</v>
      </c>
      <c r="D2" s="34" t="s">
        <v>4</v>
      </c>
      <c r="E2" s="34" t="s">
        <v>4</v>
      </c>
      <c r="F2" s="34" t="s">
        <v>8</v>
      </c>
      <c r="G2" s="34" t="s">
        <v>6</v>
      </c>
      <c r="H2" s="35"/>
      <c r="I2" s="36"/>
    </row>
    <row r="3" spans="1:14" ht="12.75" customHeight="1" x14ac:dyDescent="0.6">
      <c r="A3" s="106"/>
      <c r="B3" s="106"/>
      <c r="C3" s="37">
        <f>IFERROR(VLOOKUP(C2,sections!$H$4:$K$14,2,FALSE),"")</f>
        <v>8.1999999999999993</v>
      </c>
      <c r="D3" s="37">
        <f>IFERROR(VLOOKUP(D2,sections!$H$4:$K$14,2,FALSE),"")</f>
        <v>8.31</v>
      </c>
      <c r="E3" s="37">
        <f>IFERROR(VLOOKUP(E2,sections!$H$4:$K$14,2,FALSE),"")</f>
        <v>8.31</v>
      </c>
      <c r="F3" s="37">
        <f>IFERROR(VLOOKUP(F2,sections!$H$4:$K$14,2,FALSE),"")</f>
        <v>8.1</v>
      </c>
      <c r="G3" s="37">
        <f>IFERROR(VLOOKUP(G2,sections!$H$4:$K$14,2,FALSE),"")</f>
        <v>8.1999999999999993</v>
      </c>
      <c r="H3" s="38">
        <f>IF(SUM(C3:G3)&gt;0,SUM(C3:G3),0.1)</f>
        <v>41.120000000000005</v>
      </c>
      <c r="I3" s="39">
        <v>99</v>
      </c>
      <c r="K3" s="6">
        <f>RANK(H3,H$3:H$167,0)</f>
        <v>3</v>
      </c>
      <c r="M3" s="6" t="str">
        <f>B2</f>
        <v>TARC Bayden Jackson &amp; Simon Singleton</v>
      </c>
      <c r="N3" s="40">
        <f>IFERROR(H3+I3,"")</f>
        <v>140.12</v>
      </c>
    </row>
    <row r="4" spans="1:14" ht="12.75" customHeight="1" x14ac:dyDescent="0.4">
      <c r="A4" s="110">
        <v>2</v>
      </c>
      <c r="B4" s="112" t="str">
        <f>sections!B4</f>
        <v>TGA Paul Goldthorpe &amp; Jimmy Stewart</v>
      </c>
      <c r="C4" s="41" t="s">
        <v>6</v>
      </c>
      <c r="D4" s="42" t="s">
        <v>6</v>
      </c>
      <c r="E4" s="42" t="s">
        <v>8</v>
      </c>
      <c r="F4" s="41" t="s">
        <v>4</v>
      </c>
      <c r="G4" s="43" t="str">
        <f>IFERROR(VLOOKUP(G2,sections!$H$4:$K$14,4,FALSE),"")</f>
        <v>1-3</v>
      </c>
      <c r="H4" s="44"/>
      <c r="I4" s="45"/>
      <c r="N4" s="40"/>
    </row>
    <row r="5" spans="1:14" ht="12.75" customHeight="1" x14ac:dyDescent="0.6">
      <c r="A5" s="106"/>
      <c r="B5" s="106"/>
      <c r="C5" s="46">
        <f>IFERROR(VLOOKUP(C4,sections!$H$4:$K$14,2,FALSE),"")</f>
        <v>8.1999999999999993</v>
      </c>
      <c r="D5" s="47">
        <f>IFERROR(VLOOKUP(D4,sections!$H$4:$K$14,2,FALSE),"")</f>
        <v>8.1999999999999993</v>
      </c>
      <c r="E5" s="47">
        <f>IFERROR(VLOOKUP(E4,sections!$H$4:$K$14,2,FALSE),"")</f>
        <v>8.1</v>
      </c>
      <c r="F5" s="46">
        <f>IFERROR(VLOOKUP(F4,sections!$H$4:$K$14,2,FALSE),"")</f>
        <v>8.31</v>
      </c>
      <c r="G5" s="37">
        <f>IFERROR(VLOOKUP(G4,sections!$H$4:$K$14,2,FALSE),"")</f>
        <v>1.21</v>
      </c>
      <c r="H5" s="38">
        <f>IF(SUM(C5:G5)&gt;0,SUM(C5:G5),0.1)</f>
        <v>34.020000000000003</v>
      </c>
      <c r="I5" s="39">
        <v>57</v>
      </c>
      <c r="K5" s="6">
        <f>RANK(H5,H$3:H$167,0)</f>
        <v>16</v>
      </c>
      <c r="M5" s="6" t="str">
        <f>B4</f>
        <v>TGA Paul Goldthorpe &amp; Jimmy Stewart</v>
      </c>
      <c r="N5" s="40">
        <f>IFERROR(H5+I5,"")</f>
        <v>91.02000000000001</v>
      </c>
    </row>
    <row r="6" spans="1:14" ht="12.75" customHeight="1" x14ac:dyDescent="0.4">
      <c r="A6" s="110">
        <v>3</v>
      </c>
      <c r="B6" s="112" t="str">
        <f>sections!B5</f>
        <v>SWA Deon Rawlings &amp; Eli French</v>
      </c>
      <c r="C6" s="42" t="s">
        <v>8</v>
      </c>
      <c r="D6" s="48" t="str">
        <f>IFERROR(VLOOKUP(D4,sections!$H$4:$K$14,4,FALSE),"")</f>
        <v>1-3</v>
      </c>
      <c r="E6" s="41" t="s">
        <v>4</v>
      </c>
      <c r="F6" s="43" t="str">
        <f>IFERROR(VLOOKUP(F2,sections!$H$4:$K$14,4,FALSE),"")</f>
        <v>2-3</v>
      </c>
      <c r="G6" s="41" t="s">
        <v>6</v>
      </c>
      <c r="H6" s="44"/>
      <c r="I6" s="45"/>
      <c r="N6" s="40"/>
    </row>
    <row r="7" spans="1:14" ht="12.75" customHeight="1" x14ac:dyDescent="0.6">
      <c r="A7" s="106"/>
      <c r="B7" s="106"/>
      <c r="C7" s="47">
        <f>IFERROR(VLOOKUP(C6,sections!$H$4:$K$14,2,FALSE),"")</f>
        <v>8.1</v>
      </c>
      <c r="D7" s="47">
        <f>IFERROR(VLOOKUP(D6,sections!$H$4:$K$14,2,FALSE),"")</f>
        <v>1.21</v>
      </c>
      <c r="E7" s="46">
        <f>IFERROR(VLOOKUP(E6,sections!$H$4:$K$14,2,FALSE),"")</f>
        <v>8.31</v>
      </c>
      <c r="F7" s="37">
        <f>IFERROR(VLOOKUP(F6,sections!$H$4:$K$14,2,FALSE),"")</f>
        <v>2.5</v>
      </c>
      <c r="G7" s="46">
        <f>IFERROR(VLOOKUP(G6,sections!$H$4:$K$14,2,FALSE),"")</f>
        <v>8.1999999999999993</v>
      </c>
      <c r="H7" s="38">
        <f>IF(SUM(C7:G7)&gt;0,SUM(C7:G7),0.1)</f>
        <v>28.319999999999997</v>
      </c>
      <c r="I7" s="39">
        <v>57</v>
      </c>
      <c r="K7" s="6">
        <f>RANK(H7,H$3:H$167,0)</f>
        <v>29</v>
      </c>
      <c r="M7" s="6" t="str">
        <f>B6</f>
        <v>SWA Deon Rawlings &amp; Eli French</v>
      </c>
      <c r="N7" s="40">
        <f>IFERROR(H7+I7,"")</f>
        <v>85.32</v>
      </c>
    </row>
    <row r="8" spans="1:14" ht="12.75" customHeight="1" x14ac:dyDescent="0.4">
      <c r="A8" s="110">
        <v>4</v>
      </c>
      <c r="B8" s="112" t="str">
        <f>sections!B6</f>
        <v>PAT Tyson Argus and Steve Argus</v>
      </c>
      <c r="C8" s="48" t="str">
        <f>IFERROR(VLOOKUP(C6,sections!$H$4:$K$14,4,FALSE),"")</f>
        <v>2-3</v>
      </c>
      <c r="D8" s="41" t="s">
        <v>6</v>
      </c>
      <c r="E8" s="43" t="str">
        <f>IFERROR(VLOOKUP(E2,sections!$H$4:$K$14,4,FALSE),"")</f>
        <v>0-3</v>
      </c>
      <c r="F8" s="49" t="str">
        <f>IFERROR(VLOOKUP(F4,sections!$H$4:$K$14,4,FALSE),"")</f>
        <v>0-3</v>
      </c>
      <c r="G8" s="42" t="s">
        <v>6</v>
      </c>
      <c r="H8" s="44"/>
      <c r="I8" s="45"/>
      <c r="N8" s="40"/>
    </row>
    <row r="9" spans="1:14" ht="12.75" customHeight="1" x14ac:dyDescent="0.6">
      <c r="A9" s="111"/>
      <c r="B9" s="106"/>
      <c r="C9" s="47">
        <f>IFERROR(VLOOKUP(C8,sections!$H$4:$K$14,2,FALSE),"")</f>
        <v>2.5</v>
      </c>
      <c r="D9" s="46">
        <f>IFERROR(VLOOKUP(D8,sections!$H$4:$K$14,2,FALSE),"")</f>
        <v>8.1999999999999993</v>
      </c>
      <c r="E9" s="37">
        <f>IFERROR(VLOOKUP(E8,sections!$H$4:$K$14,2,FALSE),"")</f>
        <v>0</v>
      </c>
      <c r="F9" s="46">
        <f>IFERROR(VLOOKUP(F8,sections!$H$4:$K$14,2,FALSE),"")</f>
        <v>0</v>
      </c>
      <c r="G9" s="47">
        <f>IFERROR(VLOOKUP(G8,sections!$H$4:$K$14,2,FALSE),"")</f>
        <v>8.1999999999999993</v>
      </c>
      <c r="H9" s="38">
        <f>IF(SUM(C9:G9)&gt;0,SUM(C9:G9),0.1)</f>
        <v>18.899999999999999</v>
      </c>
      <c r="I9" s="39"/>
      <c r="K9" s="6">
        <f>RANK(H9,H$3:H$167,0)</f>
        <v>48</v>
      </c>
      <c r="M9" s="6" t="str">
        <f>B8</f>
        <v>PAT Tyson Argus and Steve Argus</v>
      </c>
      <c r="N9" s="40">
        <f>IFERROR(H9+I9,"")</f>
        <v>18.899999999999999</v>
      </c>
    </row>
    <row r="10" spans="1:14" ht="12.75" customHeight="1" x14ac:dyDescent="0.4">
      <c r="A10" s="110">
        <v>5</v>
      </c>
      <c r="B10" s="112" t="str">
        <f>sections!B7</f>
        <v>GLE Robert Boggs &amp; Michael George</v>
      </c>
      <c r="C10" s="49" t="str">
        <f>IFERROR(VLOOKUP(C4,sections!$H$4:$K$14,4,FALSE),"")</f>
        <v>1-3</v>
      </c>
      <c r="D10" s="43" t="str">
        <f>IFERROR(VLOOKUP(D2,sections!$H$4:$K$14,4,FALSE),"")</f>
        <v>0-3</v>
      </c>
      <c r="E10" s="49" t="str">
        <f>IFERROR(VLOOKUP(E6,sections!$H$4:$K$14,4,FALSE),"")</f>
        <v>0-3</v>
      </c>
      <c r="F10" s="42" t="s">
        <v>6</v>
      </c>
      <c r="G10" s="48" t="str">
        <f>IFERROR(VLOOKUP(G8,sections!$H$4:$K$14,4,FALSE),"")</f>
        <v>1-3</v>
      </c>
      <c r="H10" s="44"/>
      <c r="I10" s="45"/>
      <c r="N10" s="40"/>
    </row>
    <row r="11" spans="1:14" ht="12.75" customHeight="1" x14ac:dyDescent="0.6">
      <c r="A11" s="106"/>
      <c r="B11" s="106"/>
      <c r="C11" s="46">
        <f>IFERROR(VLOOKUP(C10,sections!$H$4:$K$14,2,FALSE),"")</f>
        <v>1.21</v>
      </c>
      <c r="D11" s="37">
        <f>IFERROR(VLOOKUP(D10,sections!$H$4:$K$14,2,FALSE),"")</f>
        <v>0</v>
      </c>
      <c r="E11" s="46">
        <f>IFERROR(VLOOKUP(E10,sections!$H$4:$K$14,2,FALSE),"")</f>
        <v>0</v>
      </c>
      <c r="F11" s="47">
        <f>IFERROR(VLOOKUP(F10,sections!$H$4:$K$14,2,FALSE),"")</f>
        <v>8.1999999999999993</v>
      </c>
      <c r="G11" s="47">
        <f>IFERROR(VLOOKUP(G10,sections!$H$4:$K$14,2,FALSE),"")</f>
        <v>1.21</v>
      </c>
      <c r="H11" s="38">
        <f>IF(SUM(C11:G11)&gt;0,SUM(C11:G11),0.1)</f>
        <v>10.620000000000001</v>
      </c>
      <c r="I11" s="39"/>
      <c r="K11" s="6">
        <f>RANK(H11,H$3:H$167,0)</f>
        <v>61</v>
      </c>
      <c r="M11" s="6" t="str">
        <f>B10</f>
        <v>GLE Robert Boggs &amp; Michael George</v>
      </c>
      <c r="N11" s="40">
        <f>IFERROR(H11+I11,"")</f>
        <v>10.620000000000001</v>
      </c>
    </row>
    <row r="12" spans="1:14" ht="12.75" customHeight="1" x14ac:dyDescent="0.4">
      <c r="A12" s="110">
        <v>6</v>
      </c>
      <c r="B12" s="112" t="str">
        <f>sections!B8</f>
        <v>GIS Glen R-Atkins &amp; Alex Nanai</v>
      </c>
      <c r="C12" s="43" t="str">
        <f>IFERROR(VLOOKUP(C2,sections!$H$4:$K$14,4,FALSE),"")</f>
        <v>1-3</v>
      </c>
      <c r="D12" s="49" t="str">
        <f>IFERROR(VLOOKUP(D8,sections!$H$4:$K$14,4,FALSE),"")</f>
        <v>1-3</v>
      </c>
      <c r="E12" s="48" t="str">
        <f>IFERROR(VLOOKUP(E4,sections!$H$4:$K$14,4,FALSE),"")</f>
        <v>2-3</v>
      </c>
      <c r="F12" s="48" t="str">
        <f>IFERROR(VLOOKUP(F10,sections!$H$4:$K$14,4,FALSE),"")</f>
        <v>1-3</v>
      </c>
      <c r="G12" s="49" t="str">
        <f>IFERROR(VLOOKUP(G6,sections!$H$4:$K$14,4,FALSE),"")</f>
        <v>1-3</v>
      </c>
      <c r="H12" s="44"/>
      <c r="I12" s="45"/>
      <c r="N12" s="40"/>
    </row>
    <row r="13" spans="1:14" ht="12.75" customHeight="1" x14ac:dyDescent="0.6">
      <c r="A13" s="106"/>
      <c r="B13" s="106"/>
      <c r="C13" s="37">
        <f>IFERROR(VLOOKUP(C12,sections!$H$4:$K$14,2,FALSE),"")</f>
        <v>1.21</v>
      </c>
      <c r="D13" s="46">
        <f>IFERROR(VLOOKUP(D12,sections!$H$4:$K$14,2,FALSE),"")</f>
        <v>1.21</v>
      </c>
      <c r="E13" s="47">
        <f>IFERROR(VLOOKUP(E12,sections!$H$4:$K$14,2,FALSE),"")</f>
        <v>2.5</v>
      </c>
      <c r="F13" s="47">
        <f>IFERROR(VLOOKUP(F12,sections!$H$4:$K$14,2,FALSE),"")</f>
        <v>1.21</v>
      </c>
      <c r="G13" s="46">
        <f>IFERROR(VLOOKUP(G12,sections!$H$4:$K$14,2,FALSE),"")</f>
        <v>1.21</v>
      </c>
      <c r="H13" s="38">
        <f>IF(SUM(C13:G13)&gt;0,SUM(C13:G13),0.1)</f>
        <v>7.34</v>
      </c>
      <c r="I13" s="39"/>
      <c r="K13" s="6">
        <f>RANK(H13,H$3:H$167,0)</f>
        <v>66</v>
      </c>
      <c r="M13" s="6" t="str">
        <f>B12</f>
        <v>GIS Glen R-Atkins &amp; Alex Nanai</v>
      </c>
      <c r="N13" s="40">
        <f>IFERROR(H13+I13,"")</f>
        <v>7.34</v>
      </c>
    </row>
    <row r="14" spans="1:14" ht="12.75" customHeight="1" x14ac:dyDescent="0.35">
      <c r="N14" s="40"/>
    </row>
    <row r="15" spans="1:14" ht="12.75" customHeight="1" x14ac:dyDescent="0.7">
      <c r="A15" s="29" t="s">
        <v>259</v>
      </c>
      <c r="B15" s="30"/>
      <c r="C15" s="31">
        <v>1</v>
      </c>
      <c r="D15" s="31">
        <v>2</v>
      </c>
      <c r="E15" s="31">
        <v>3</v>
      </c>
      <c r="F15" s="31">
        <v>4</v>
      </c>
      <c r="G15" s="31">
        <v>5</v>
      </c>
      <c r="H15" s="32" t="s">
        <v>258</v>
      </c>
      <c r="I15" s="33"/>
      <c r="N15" s="40" t="str">
        <f>IFERROR(H15+I15,"")</f>
        <v/>
      </c>
    </row>
    <row r="16" spans="1:14" ht="12.75" customHeight="1" x14ac:dyDescent="0.4">
      <c r="A16" s="109">
        <v>1</v>
      </c>
      <c r="B16" s="113" t="str">
        <f>sections!B11</f>
        <v>NPL Adam Lilley &amp; Chris Geary</v>
      </c>
      <c r="C16" s="34" t="s">
        <v>6</v>
      </c>
      <c r="D16" s="34" t="s">
        <v>4</v>
      </c>
      <c r="E16" s="34" t="s">
        <v>4</v>
      </c>
      <c r="F16" s="34" t="s">
        <v>4</v>
      </c>
      <c r="G16" s="34" t="s">
        <v>6</v>
      </c>
      <c r="H16" s="35"/>
      <c r="I16" s="36"/>
      <c r="N16" s="40"/>
    </row>
    <row r="17" spans="1:14" ht="12.75" customHeight="1" x14ac:dyDescent="0.6">
      <c r="A17" s="106"/>
      <c r="B17" s="106"/>
      <c r="C17" s="37">
        <f>IFERROR(VLOOKUP(C16,sections!$H$4:$K$14,2,FALSE),"")</f>
        <v>8.1999999999999993</v>
      </c>
      <c r="D17" s="37">
        <f>IFERROR(VLOOKUP(D16,sections!$H$4:$K$14,2,FALSE),"")</f>
        <v>8.31</v>
      </c>
      <c r="E17" s="37">
        <f>IFERROR(VLOOKUP(E16,sections!$H$4:$K$14,2,FALSE),"")</f>
        <v>8.31</v>
      </c>
      <c r="F17" s="37">
        <f>IFERROR(VLOOKUP(F16,sections!$H$4:$K$14,2,FALSE),"")</f>
        <v>8.31</v>
      </c>
      <c r="G17" s="37">
        <f>IFERROR(VLOOKUP(G16,sections!$H$4:$K$14,2,FALSE),"")</f>
        <v>8.1999999999999993</v>
      </c>
      <c r="H17" s="38">
        <f>IF(SUM(C17:G17)&gt;0,SUM(C17:G17),0.1)</f>
        <v>41.33</v>
      </c>
      <c r="I17" s="39">
        <v>99</v>
      </c>
      <c r="K17" s="6">
        <f>RANK(H17,H$3:H$167,0)</f>
        <v>1</v>
      </c>
      <c r="M17" s="6" t="str">
        <f>B16</f>
        <v>NPL Adam Lilley &amp; Chris Geary</v>
      </c>
      <c r="N17" s="40">
        <f>IFERROR(H17+I17,"")</f>
        <v>140.32999999999998</v>
      </c>
    </row>
    <row r="18" spans="1:14" ht="12.75" customHeight="1" x14ac:dyDescent="0.4">
      <c r="A18" s="110">
        <v>2</v>
      </c>
      <c r="B18" s="112" t="str">
        <f>sections!B12</f>
        <v>PAL Aaron Wolland &amp; Richard Parata</v>
      </c>
      <c r="C18" s="41" t="s">
        <v>6</v>
      </c>
      <c r="D18" s="42" t="s">
        <v>9</v>
      </c>
      <c r="E18" s="42" t="s">
        <v>4</v>
      </c>
      <c r="F18" s="41" t="s">
        <v>4</v>
      </c>
      <c r="G18" s="43" t="str">
        <f>IFERROR(VLOOKUP(G16,sections!$H$4:$K$14,4,FALSE),"")</f>
        <v>1-3</v>
      </c>
      <c r="H18" s="44"/>
      <c r="I18" s="45"/>
      <c r="N18" s="40"/>
    </row>
    <row r="19" spans="1:14" ht="12.75" customHeight="1" x14ac:dyDescent="0.6">
      <c r="A19" s="106"/>
      <c r="B19" s="106"/>
      <c r="C19" s="46">
        <f>IFERROR(VLOOKUP(C18,sections!$H$4:$K$14,2,FALSE),"")</f>
        <v>8.1999999999999993</v>
      </c>
      <c r="D19" s="47">
        <f>IFERROR(VLOOKUP(D18,sections!$H$4:$K$14,2,FALSE),"")</f>
        <v>2.5</v>
      </c>
      <c r="E19" s="47">
        <f>IFERROR(VLOOKUP(E18,sections!$H$4:$K$14,2,FALSE),"")</f>
        <v>8.31</v>
      </c>
      <c r="F19" s="46">
        <f>IFERROR(VLOOKUP(F18,sections!$H$4:$K$14,2,FALSE),"")</f>
        <v>8.31</v>
      </c>
      <c r="G19" s="37">
        <f>IFERROR(VLOOKUP(G18,sections!$H$4:$K$14,2,FALSE),"")</f>
        <v>1.21</v>
      </c>
      <c r="H19" s="38">
        <f>IF(SUM(C19:G19)&gt;0,SUM(C19:G19),0.1)</f>
        <v>28.53</v>
      </c>
      <c r="I19" s="39">
        <v>57</v>
      </c>
      <c r="K19" s="6">
        <f>RANK(H19,H$3:H$167,0)</f>
        <v>24</v>
      </c>
      <c r="M19" s="6" t="str">
        <f>B18</f>
        <v>PAL Aaron Wolland &amp; Richard Parata</v>
      </c>
      <c r="N19" s="40">
        <f>IFERROR(H19+I19,"")</f>
        <v>85.53</v>
      </c>
    </row>
    <row r="20" spans="1:14" ht="12.75" customHeight="1" x14ac:dyDescent="0.4">
      <c r="A20" s="110">
        <v>3</v>
      </c>
      <c r="B20" s="112" t="str">
        <f>sections!B13</f>
        <v>PUK Peter Kingi &amp; Jim Johns</v>
      </c>
      <c r="C20" s="42" t="s">
        <v>6</v>
      </c>
      <c r="D20" s="48" t="str">
        <f>IFERROR(VLOOKUP(D18,sections!$H$4:$K$14,4,FALSE),"")</f>
        <v>3-2</v>
      </c>
      <c r="E20" s="41" t="s">
        <v>9</v>
      </c>
      <c r="F20" s="43" t="str">
        <f>IFERROR(VLOOKUP(F16,sections!$H$4:$K$14,4,FALSE),"")</f>
        <v>0-3</v>
      </c>
      <c r="G20" s="41" t="s">
        <v>8</v>
      </c>
      <c r="H20" s="44"/>
      <c r="I20" s="45"/>
      <c r="N20" s="40"/>
    </row>
    <row r="21" spans="1:14" ht="12.75" customHeight="1" x14ac:dyDescent="0.6">
      <c r="A21" s="106"/>
      <c r="B21" s="106"/>
      <c r="C21" s="47">
        <f>IFERROR(VLOOKUP(C20,sections!$H$4:$K$14,2,FALSE),"")</f>
        <v>8.1999999999999993</v>
      </c>
      <c r="D21" s="47">
        <f>IFERROR(VLOOKUP(D20,sections!$H$4:$K$14,2,FALSE),"")</f>
        <v>8.1</v>
      </c>
      <c r="E21" s="46">
        <f>IFERROR(VLOOKUP(E20,sections!$H$4:$K$14,2,FALSE),"")</f>
        <v>2.5</v>
      </c>
      <c r="F21" s="37">
        <f>IFERROR(VLOOKUP(F20,sections!$H$4:$K$14,2,FALSE),"")</f>
        <v>0</v>
      </c>
      <c r="G21" s="46">
        <f>IFERROR(VLOOKUP(G20,sections!$H$4:$K$14,2,FALSE),"")</f>
        <v>8.1</v>
      </c>
      <c r="H21" s="38">
        <f>IF(SUM(C21:G21)&gt;0,SUM(C21:G21),0.1)</f>
        <v>26.9</v>
      </c>
      <c r="I21" s="39">
        <v>57</v>
      </c>
      <c r="K21" s="6">
        <f>RANK(H21,H$3:H$167,0)</f>
        <v>34</v>
      </c>
      <c r="M21" s="6" t="str">
        <f>B20</f>
        <v>PUK Peter Kingi &amp; Jim Johns</v>
      </c>
      <c r="N21" s="40">
        <f>IFERROR(H21+I21,"")</f>
        <v>83.9</v>
      </c>
    </row>
    <row r="22" spans="1:14" ht="12.75" customHeight="1" x14ac:dyDescent="0.4">
      <c r="A22" s="110">
        <v>4</v>
      </c>
      <c r="B22" s="112" t="str">
        <f>sections!B14</f>
        <v>TGA Daniel Kaio and Karlene Taylor</v>
      </c>
      <c r="C22" s="48" t="str">
        <f>IFERROR(VLOOKUP(C20,sections!$H$4:$K$14,4,FALSE),"")</f>
        <v>1-3</v>
      </c>
      <c r="D22" s="41" t="s">
        <v>7</v>
      </c>
      <c r="E22" s="43" t="str">
        <f>IFERROR(VLOOKUP(E16,sections!$H$4:$K$14,4,FALSE),"")</f>
        <v>0-3</v>
      </c>
      <c r="F22" s="49" t="str">
        <f>IFERROR(VLOOKUP(F18,sections!$H$4:$K$14,4,FALSE),"")</f>
        <v>0-3</v>
      </c>
      <c r="G22" s="42" t="s">
        <v>5</v>
      </c>
      <c r="H22" s="44"/>
      <c r="I22" s="45"/>
      <c r="N22" s="40"/>
    </row>
    <row r="23" spans="1:14" ht="12.75" customHeight="1" x14ac:dyDescent="0.6">
      <c r="A23" s="111"/>
      <c r="B23" s="106"/>
      <c r="C23" s="47">
        <f>IFERROR(VLOOKUP(C22,sections!$H$4:$K$14,2,FALSE),"")</f>
        <v>1.21</v>
      </c>
      <c r="D23" s="46">
        <f>IFERROR(VLOOKUP(D22,sections!$H$4:$K$14,2,FALSE),"")</f>
        <v>1.21</v>
      </c>
      <c r="E23" s="37">
        <f>IFERROR(VLOOKUP(E22,sections!$H$4:$K$14,2,FALSE),"")</f>
        <v>0</v>
      </c>
      <c r="F23" s="46">
        <f>IFERROR(VLOOKUP(F22,sections!$H$4:$K$14,2,FALSE),"")</f>
        <v>0</v>
      </c>
      <c r="G23" s="47">
        <f>IFERROR(VLOOKUP(G22,sections!$H$4:$K$14,2,FALSE),"")</f>
        <v>0</v>
      </c>
      <c r="H23" s="38">
        <f>IF(SUM(C23:G23)&gt;0,SUM(C23:G23),0.1)</f>
        <v>2.42</v>
      </c>
      <c r="I23" s="39"/>
      <c r="K23" s="6">
        <f>RANK(H23,H$3:H$167,0)</f>
        <v>70</v>
      </c>
      <c r="M23" s="6" t="str">
        <f>B22</f>
        <v>TGA Daniel Kaio and Karlene Taylor</v>
      </c>
      <c r="N23" s="40">
        <f>IFERROR(H23+I23,"")</f>
        <v>2.42</v>
      </c>
    </row>
    <row r="24" spans="1:14" ht="12.75" customHeight="1" x14ac:dyDescent="0.4">
      <c r="A24" s="110">
        <v>5</v>
      </c>
      <c r="B24" s="112" t="str">
        <f>sections!B15</f>
        <v>HEN Donny Lochan &amp; Igdaliah Retzlaff</v>
      </c>
      <c r="C24" s="49" t="str">
        <f>IFERROR(VLOOKUP(C18,sections!$H$4:$K$14,4,FALSE),"")</f>
        <v>1-3</v>
      </c>
      <c r="D24" s="43" t="str">
        <f>IFERROR(VLOOKUP(D16,sections!$H$4:$K$14,4,FALSE),"")</f>
        <v>0-3</v>
      </c>
      <c r="E24" s="49" t="str">
        <f>IFERROR(VLOOKUP(E20,sections!$H$4:$K$14,4,FALSE),"")</f>
        <v>3-2</v>
      </c>
      <c r="F24" s="42" t="s">
        <v>6</v>
      </c>
      <c r="G24" s="48" t="str">
        <f>IFERROR(VLOOKUP(G22,sections!$H$4:$K$14,4,FALSE),"")</f>
        <v>3-0</v>
      </c>
      <c r="H24" s="44"/>
      <c r="I24" s="45"/>
      <c r="N24" s="40"/>
    </row>
    <row r="25" spans="1:14" ht="12.75" customHeight="1" x14ac:dyDescent="0.6">
      <c r="A25" s="106"/>
      <c r="B25" s="106"/>
      <c r="C25" s="46">
        <f>IFERROR(VLOOKUP(C24,sections!$H$4:$K$14,2,FALSE),"")</f>
        <v>1.21</v>
      </c>
      <c r="D25" s="37">
        <f>IFERROR(VLOOKUP(D24,sections!$H$4:$K$14,2,FALSE),"")</f>
        <v>0</v>
      </c>
      <c r="E25" s="46">
        <f>IFERROR(VLOOKUP(E24,sections!$H$4:$K$14,2,FALSE),"")</f>
        <v>8.1</v>
      </c>
      <c r="F25" s="47">
        <f>IFERROR(VLOOKUP(F24,sections!$H$4:$K$14,2,FALSE),"")</f>
        <v>8.1999999999999993</v>
      </c>
      <c r="G25" s="47">
        <f>IFERROR(VLOOKUP(G24,sections!$H$4:$K$14,2,FALSE),"")</f>
        <v>8.31</v>
      </c>
      <c r="H25" s="38">
        <f>IF(SUM(C25:G25)&gt;0,SUM(C25:G25),0.1)</f>
        <v>25.82</v>
      </c>
      <c r="I25" s="39"/>
      <c r="K25" s="6">
        <f>RANK(H25,H$3:H$167,0)</f>
        <v>35</v>
      </c>
      <c r="M25" s="6" t="str">
        <f>B24</f>
        <v>HEN Donny Lochan &amp; Igdaliah Retzlaff</v>
      </c>
      <c r="N25" s="40">
        <f>IFERROR(H25+I25,"")</f>
        <v>25.82</v>
      </c>
    </row>
    <row r="26" spans="1:14" ht="12.75" customHeight="1" x14ac:dyDescent="0.4">
      <c r="A26" s="110">
        <v>6</v>
      </c>
      <c r="B26" s="112" t="str">
        <f>sections!B16</f>
        <v>PAT Terri Argus &amp; Roger Gracie</v>
      </c>
      <c r="C26" s="43" t="str">
        <f>IFERROR(VLOOKUP(C16,sections!$H$4:$K$14,4,FALSE),"")</f>
        <v>1-3</v>
      </c>
      <c r="D26" s="49" t="str">
        <f>IFERROR(VLOOKUP(D22,sections!$H$4:$K$14,4,FALSE),"")</f>
        <v>3-1</v>
      </c>
      <c r="E26" s="48" t="str">
        <f>IFERROR(VLOOKUP(E18,sections!$H$4:$K$14,4,FALSE),"")</f>
        <v>0-3</v>
      </c>
      <c r="F26" s="48" t="str">
        <f>IFERROR(VLOOKUP(F24,sections!$H$4:$K$14,4,FALSE),"")</f>
        <v>1-3</v>
      </c>
      <c r="G26" s="49" t="str">
        <f>IFERROR(VLOOKUP(G20,sections!$H$4:$K$14,4,FALSE),"")</f>
        <v>2-3</v>
      </c>
      <c r="H26" s="44"/>
      <c r="I26" s="45"/>
      <c r="N26" s="40"/>
    </row>
    <row r="27" spans="1:14" ht="12.75" customHeight="1" x14ac:dyDescent="0.6">
      <c r="A27" s="106"/>
      <c r="B27" s="106"/>
      <c r="C27" s="37">
        <f>IFERROR(VLOOKUP(C26,sections!$H$4:$K$14,2,FALSE),"")</f>
        <v>1.21</v>
      </c>
      <c r="D27" s="46">
        <f>IFERROR(VLOOKUP(D26,sections!$H$4:$K$14,2,FALSE),"")</f>
        <v>8.1999999999999993</v>
      </c>
      <c r="E27" s="47">
        <f>IFERROR(VLOOKUP(E26,sections!$H$4:$K$14,2,FALSE),"")</f>
        <v>0</v>
      </c>
      <c r="F27" s="47">
        <f>IFERROR(VLOOKUP(F26,sections!$H$4:$K$14,2,FALSE),"")</f>
        <v>1.21</v>
      </c>
      <c r="G27" s="46">
        <f>IFERROR(VLOOKUP(G26,sections!$H$4:$K$14,2,FALSE),"")</f>
        <v>2.5</v>
      </c>
      <c r="H27" s="38">
        <f>IF(SUM(C27:G27)&gt;0,SUM(C27:G27),0.1)</f>
        <v>13.120000000000001</v>
      </c>
      <c r="I27" s="39"/>
      <c r="K27" s="6">
        <f>RANK(H27,H$3:H$167,0)</f>
        <v>56</v>
      </c>
      <c r="M27" s="6" t="str">
        <f>B26</f>
        <v>PAT Terri Argus &amp; Roger Gracie</v>
      </c>
      <c r="N27" s="40">
        <f>IFERROR(H27+I27,"")</f>
        <v>13.120000000000001</v>
      </c>
    </row>
    <row r="28" spans="1:14" ht="12.75" customHeight="1" x14ac:dyDescent="0.35">
      <c r="N28" s="40"/>
    </row>
    <row r="29" spans="1:14" ht="12.75" customHeight="1" x14ac:dyDescent="0.7">
      <c r="A29" s="29" t="s">
        <v>260</v>
      </c>
      <c r="B29" s="30"/>
      <c r="C29" s="31">
        <v>1</v>
      </c>
      <c r="D29" s="31">
        <v>2</v>
      </c>
      <c r="E29" s="31">
        <v>3</v>
      </c>
      <c r="F29" s="31">
        <v>4</v>
      </c>
      <c r="G29" s="31">
        <v>5</v>
      </c>
      <c r="H29" s="32" t="s">
        <v>258</v>
      </c>
      <c r="I29" s="33"/>
      <c r="N29" s="40" t="str">
        <f>IFERROR(H29+I29,"")</f>
        <v/>
      </c>
    </row>
    <row r="30" spans="1:14" ht="12.75" customHeight="1" x14ac:dyDescent="0.4">
      <c r="A30" s="109">
        <v>1</v>
      </c>
      <c r="B30" s="113" t="str">
        <f>sections!B19</f>
        <v>TGA Tom Cook &amp; Nik Hinga</v>
      </c>
      <c r="C30" s="34" t="s">
        <v>6</v>
      </c>
      <c r="D30" s="34" t="s">
        <v>6</v>
      </c>
      <c r="E30" s="34" t="s">
        <v>6</v>
      </c>
      <c r="F30" s="34" t="s">
        <v>4</v>
      </c>
      <c r="G30" s="34" t="s">
        <v>8</v>
      </c>
      <c r="H30" s="35"/>
      <c r="I30" s="36"/>
      <c r="N30" s="40"/>
    </row>
    <row r="31" spans="1:14" ht="12.75" customHeight="1" x14ac:dyDescent="0.6">
      <c r="A31" s="106"/>
      <c r="B31" s="106"/>
      <c r="C31" s="37">
        <f>IFERROR(VLOOKUP(C30,sections!$H$4:$K$14,2,FALSE),"")</f>
        <v>8.1999999999999993</v>
      </c>
      <c r="D31" s="37">
        <f>IFERROR(VLOOKUP(D30,sections!$H$4:$K$14,2,FALSE),"")</f>
        <v>8.1999999999999993</v>
      </c>
      <c r="E31" s="37">
        <f>IFERROR(VLOOKUP(E30,sections!$H$4:$K$14,2,FALSE),"")</f>
        <v>8.1999999999999993</v>
      </c>
      <c r="F31" s="37">
        <f>IFERROR(VLOOKUP(F30,sections!$H$4:$K$14,2,FALSE),"")</f>
        <v>8.31</v>
      </c>
      <c r="G31" s="37">
        <f>IFERROR(VLOOKUP(G30,sections!$H$4:$K$14,2,FALSE),"")</f>
        <v>8.1</v>
      </c>
      <c r="H31" s="38">
        <f>IF(SUM(C31:G31)&gt;0,SUM(C31:G31),0.1)</f>
        <v>41.01</v>
      </c>
      <c r="I31" s="39">
        <v>99</v>
      </c>
      <c r="K31" s="6">
        <f>RANK(H31,H$3:H$167,0)</f>
        <v>5</v>
      </c>
      <c r="M31" s="6" t="str">
        <f>B30</f>
        <v>TGA Tom Cook &amp; Nik Hinga</v>
      </c>
      <c r="N31" s="40">
        <f>IFERROR(H31+I31,"")</f>
        <v>140.01</v>
      </c>
    </row>
    <row r="32" spans="1:14" ht="12.75" customHeight="1" x14ac:dyDescent="0.4">
      <c r="A32" s="110">
        <v>2</v>
      </c>
      <c r="B32" s="112" t="str">
        <f>sections!B20</f>
        <v>PAT Leighton Pologa &amp; John Harrison</v>
      </c>
      <c r="C32" s="41" t="s">
        <v>6</v>
      </c>
      <c r="D32" s="42" t="s">
        <v>8</v>
      </c>
      <c r="E32" s="42" t="s">
        <v>4</v>
      </c>
      <c r="F32" s="41" t="s">
        <v>8</v>
      </c>
      <c r="G32" s="43" t="str">
        <f>IFERROR(VLOOKUP(G30,sections!$H$4:$K$14,4,FALSE),"")</f>
        <v>2-3</v>
      </c>
      <c r="H32" s="44"/>
      <c r="I32" s="45"/>
      <c r="N32" s="40"/>
    </row>
    <row r="33" spans="1:14" ht="12.75" customHeight="1" x14ac:dyDescent="0.6">
      <c r="A33" s="106"/>
      <c r="B33" s="106"/>
      <c r="C33" s="46">
        <f>IFERROR(VLOOKUP(C32,sections!$H$4:$K$14,2,FALSE),"")</f>
        <v>8.1999999999999993</v>
      </c>
      <c r="D33" s="47">
        <f>IFERROR(VLOOKUP(D32,sections!$H$4:$K$14,2,FALSE),"")</f>
        <v>8.1</v>
      </c>
      <c r="E33" s="47">
        <f>IFERROR(VLOOKUP(E32,sections!$H$4:$K$14,2,FALSE),"")</f>
        <v>8.31</v>
      </c>
      <c r="F33" s="46">
        <f>IFERROR(VLOOKUP(F32,sections!$H$4:$K$14,2,FALSE),"")</f>
        <v>8.1</v>
      </c>
      <c r="G33" s="37">
        <f>IFERROR(VLOOKUP(G32,sections!$H$4:$K$14,2,FALSE),"")</f>
        <v>2.5</v>
      </c>
      <c r="H33" s="38">
        <f>IF(SUM(C33:G33)&gt;0,SUM(C33:G33),0.1)</f>
        <v>35.21</v>
      </c>
      <c r="I33" s="39">
        <v>57</v>
      </c>
      <c r="K33" s="6">
        <f>RANK(H33,H$3:H$167,0)</f>
        <v>12</v>
      </c>
      <c r="M33" s="6" t="str">
        <f>B32</f>
        <v>PAT Leighton Pologa &amp; John Harrison</v>
      </c>
      <c r="N33" s="40">
        <f>IFERROR(H33+I33,"")</f>
        <v>92.210000000000008</v>
      </c>
    </row>
    <row r="34" spans="1:14" ht="12.75" customHeight="1" x14ac:dyDescent="0.4">
      <c r="A34" s="110">
        <v>3</v>
      </c>
      <c r="B34" s="112" t="str">
        <f>sections!B21</f>
        <v>NPL Kelvin Dunlop &amp; Patrick Duffy</v>
      </c>
      <c r="C34" s="42" t="s">
        <v>9</v>
      </c>
      <c r="D34" s="48" t="str">
        <f>IFERROR(VLOOKUP(D32,sections!$H$4:$K$14,4,FALSE),"")</f>
        <v>2-3</v>
      </c>
      <c r="E34" s="41" t="s">
        <v>8</v>
      </c>
      <c r="F34" s="43" t="str">
        <f>IFERROR(VLOOKUP(F30,sections!$H$4:$K$14,4,FALSE),"")</f>
        <v>0-3</v>
      </c>
      <c r="G34" s="41" t="s">
        <v>6</v>
      </c>
      <c r="H34" s="44"/>
      <c r="I34" s="45"/>
      <c r="N34" s="40"/>
    </row>
    <row r="35" spans="1:14" ht="12.75" customHeight="1" x14ac:dyDescent="0.6">
      <c r="A35" s="106"/>
      <c r="B35" s="106"/>
      <c r="C35" s="47">
        <f>IFERROR(VLOOKUP(C34,sections!$H$4:$K$14,2,FALSE),"")</f>
        <v>2.5</v>
      </c>
      <c r="D35" s="47">
        <f>IFERROR(VLOOKUP(D34,sections!$H$4:$K$14,2,FALSE),"")</f>
        <v>2.5</v>
      </c>
      <c r="E35" s="46">
        <f>IFERROR(VLOOKUP(E34,sections!$H$4:$K$14,2,FALSE),"")</f>
        <v>8.1</v>
      </c>
      <c r="F35" s="37">
        <f>IFERROR(VLOOKUP(F34,sections!$H$4:$K$14,2,FALSE),"")</f>
        <v>0</v>
      </c>
      <c r="G35" s="46">
        <f>IFERROR(VLOOKUP(G34,sections!$H$4:$K$14,2,FALSE),"")</f>
        <v>8.1999999999999993</v>
      </c>
      <c r="H35" s="38">
        <f>IF(SUM(C35:G35)&gt;0,SUM(C35:G35),0.1)</f>
        <v>21.299999999999997</v>
      </c>
      <c r="I35" s="39"/>
      <c r="K35" s="6">
        <f>RANK(H35,H$3:H$167,0)</f>
        <v>41</v>
      </c>
      <c r="M35" s="6" t="str">
        <f>B34</f>
        <v>NPL Kelvin Dunlop &amp; Patrick Duffy</v>
      </c>
      <c r="N35" s="40">
        <f>IFERROR(H35+I35,"")</f>
        <v>21.299999999999997</v>
      </c>
    </row>
    <row r="36" spans="1:14" ht="12.75" customHeight="1" x14ac:dyDescent="0.4">
      <c r="A36" s="110">
        <v>4</v>
      </c>
      <c r="B36" s="112" t="str">
        <f>sections!B22</f>
        <v>HOW Jason Pickels and Andy Wang</v>
      </c>
      <c r="C36" s="48" t="str">
        <f>IFERROR(VLOOKUP(C34,sections!$H$4:$K$14,4,FALSE),"")</f>
        <v>3-2</v>
      </c>
      <c r="D36" s="41" t="s">
        <v>4</v>
      </c>
      <c r="E36" s="43" t="str">
        <f>IFERROR(VLOOKUP(E30,sections!$H$4:$K$14,4,FALSE),"")</f>
        <v>1-3</v>
      </c>
      <c r="F36" s="49" t="str">
        <f>IFERROR(VLOOKUP(F32,sections!$H$4:$K$14,4,FALSE),"")</f>
        <v>2-3</v>
      </c>
      <c r="G36" s="42" t="s">
        <v>6</v>
      </c>
      <c r="H36" s="44"/>
      <c r="I36" s="45"/>
      <c r="N36" s="40"/>
    </row>
    <row r="37" spans="1:14" ht="12.75" customHeight="1" x14ac:dyDescent="0.6">
      <c r="A37" s="111"/>
      <c r="B37" s="106"/>
      <c r="C37" s="47">
        <f>IFERROR(VLOOKUP(C36,sections!$H$4:$K$14,2,FALSE),"")</f>
        <v>8.1</v>
      </c>
      <c r="D37" s="46">
        <f>IFERROR(VLOOKUP(D36,sections!$H$4:$K$14,2,FALSE),"")</f>
        <v>8.31</v>
      </c>
      <c r="E37" s="37">
        <f>IFERROR(VLOOKUP(E36,sections!$H$4:$K$14,2,FALSE),"")</f>
        <v>1.21</v>
      </c>
      <c r="F37" s="46">
        <f>IFERROR(VLOOKUP(F36,sections!$H$4:$K$14,2,FALSE),"")</f>
        <v>2.5</v>
      </c>
      <c r="G37" s="47">
        <f>IFERROR(VLOOKUP(G36,sections!$H$4:$K$14,2,FALSE),"")</f>
        <v>8.1999999999999993</v>
      </c>
      <c r="H37" s="38">
        <f>IF(SUM(C37:G37)&gt;0,SUM(C37:G37),0.1)</f>
        <v>28.32</v>
      </c>
      <c r="I37" s="39">
        <v>57</v>
      </c>
      <c r="K37" s="6">
        <f>RANK(H37,H$3:H$167,0)</f>
        <v>26</v>
      </c>
      <c r="M37" s="6" t="str">
        <f>B36</f>
        <v>HOW Jason Pickels and Andy Wang</v>
      </c>
      <c r="N37" s="40">
        <f>IFERROR(H37+I37,"")</f>
        <v>85.32</v>
      </c>
    </row>
    <row r="38" spans="1:14" ht="12.75" customHeight="1" x14ac:dyDescent="0.4">
      <c r="A38" s="110">
        <v>5</v>
      </c>
      <c r="B38" s="112" t="str">
        <f>sections!B23</f>
        <v>PUK Rose Rawiri &amp; Mel Apanui</v>
      </c>
      <c r="C38" s="49" t="str">
        <f>IFERROR(VLOOKUP(C32,sections!$H$4:$K$14,4,FALSE),"")</f>
        <v>1-3</v>
      </c>
      <c r="D38" s="43" t="str">
        <f>IFERROR(VLOOKUP(D30,sections!$H$4:$K$14,4,FALSE),"")</f>
        <v>1-3</v>
      </c>
      <c r="E38" s="49" t="str">
        <f>IFERROR(VLOOKUP(E34,sections!$H$4:$K$14,4,FALSE),"")</f>
        <v>2-3</v>
      </c>
      <c r="F38" s="42" t="s">
        <v>4</v>
      </c>
      <c r="G38" s="48" t="str">
        <f>IFERROR(VLOOKUP(G36,sections!$H$4:$K$14,4,FALSE),"")</f>
        <v>1-3</v>
      </c>
      <c r="H38" s="44"/>
      <c r="I38" s="45"/>
      <c r="N38" s="40"/>
    </row>
    <row r="39" spans="1:14" ht="12.75" customHeight="1" x14ac:dyDescent="0.6">
      <c r="A39" s="106"/>
      <c r="B39" s="106"/>
      <c r="C39" s="46">
        <f>IFERROR(VLOOKUP(C38,sections!$H$4:$K$14,2,FALSE),"")</f>
        <v>1.21</v>
      </c>
      <c r="D39" s="37">
        <f>IFERROR(VLOOKUP(D38,sections!$H$4:$K$14,2,FALSE),"")</f>
        <v>1.21</v>
      </c>
      <c r="E39" s="46">
        <f>IFERROR(VLOOKUP(E38,sections!$H$4:$K$14,2,FALSE),"")</f>
        <v>2.5</v>
      </c>
      <c r="F39" s="47">
        <f>IFERROR(VLOOKUP(F38,sections!$H$4:$K$14,2,FALSE),"")</f>
        <v>8.31</v>
      </c>
      <c r="G39" s="47">
        <f>IFERROR(VLOOKUP(G38,sections!$H$4:$K$14,2,FALSE),"")</f>
        <v>1.21</v>
      </c>
      <c r="H39" s="38">
        <f>IF(SUM(C39:G39)&gt;0,SUM(C39:G39),0.1)</f>
        <v>14.440000000000001</v>
      </c>
      <c r="I39" s="39"/>
      <c r="K39" s="6">
        <f>RANK(H39,H$3:H$167,0)</f>
        <v>52</v>
      </c>
      <c r="M39" s="6" t="str">
        <f>B38</f>
        <v>PUK Rose Rawiri &amp; Mel Apanui</v>
      </c>
      <c r="N39" s="40">
        <f>IFERROR(H39+I39,"")</f>
        <v>14.440000000000001</v>
      </c>
    </row>
    <row r="40" spans="1:14" ht="12.75" customHeight="1" x14ac:dyDescent="0.4">
      <c r="A40" s="110">
        <v>6</v>
      </c>
      <c r="B40" s="112" t="str">
        <f>sections!B24</f>
        <v>MNU Ivona Coutts &amp; Addison Argus</v>
      </c>
      <c r="C40" s="43" t="str">
        <f>IFERROR(VLOOKUP(C30,sections!$H$4:$K$14,4,FALSE),"")</f>
        <v>1-3</v>
      </c>
      <c r="D40" s="49" t="str">
        <f>IFERROR(VLOOKUP(D36,sections!$H$4:$K$14,4,FALSE),"")</f>
        <v>0-3</v>
      </c>
      <c r="E40" s="48" t="str">
        <f>IFERROR(VLOOKUP(E32,sections!$H$4:$K$14,4,FALSE),"")</f>
        <v>0-3</v>
      </c>
      <c r="F40" s="48" t="str">
        <f>IFERROR(VLOOKUP(F38,sections!$H$4:$K$14,4,FALSE),"")</f>
        <v>0-3</v>
      </c>
      <c r="G40" s="49" t="str">
        <f>IFERROR(VLOOKUP(G34,sections!$H$4:$K$14,4,FALSE),"")</f>
        <v>1-3</v>
      </c>
      <c r="H40" s="44"/>
      <c r="I40" s="45"/>
      <c r="N40" s="40"/>
    </row>
    <row r="41" spans="1:14" ht="12.75" customHeight="1" x14ac:dyDescent="0.6">
      <c r="A41" s="106"/>
      <c r="B41" s="106"/>
      <c r="C41" s="37">
        <f>IFERROR(VLOOKUP(C40,sections!$H$4:$K$14,2,FALSE),"")</f>
        <v>1.21</v>
      </c>
      <c r="D41" s="46">
        <f>IFERROR(VLOOKUP(D40,sections!$H$4:$K$14,2,FALSE),"")</f>
        <v>0</v>
      </c>
      <c r="E41" s="47">
        <f>IFERROR(VLOOKUP(E40,sections!$H$4:$K$14,2,FALSE),"")</f>
        <v>0</v>
      </c>
      <c r="F41" s="47">
        <f>IFERROR(VLOOKUP(F40,sections!$H$4:$K$14,2,FALSE),"")</f>
        <v>0</v>
      </c>
      <c r="G41" s="46">
        <f>IFERROR(VLOOKUP(G40,sections!$H$4:$K$14,2,FALSE),"")</f>
        <v>1.21</v>
      </c>
      <c r="H41" s="38">
        <f>IF(SUM(C41:G41)&gt;0,SUM(C41:G41),0.1)</f>
        <v>2.42</v>
      </c>
      <c r="I41" s="39"/>
      <c r="K41" s="6">
        <f>RANK(H41,H$3:H$167,0)</f>
        <v>70</v>
      </c>
      <c r="M41" s="6" t="str">
        <f>B40</f>
        <v>MNU Ivona Coutts &amp; Addison Argus</v>
      </c>
      <c r="N41" s="40">
        <f>IFERROR(H41+I41,"")</f>
        <v>2.42</v>
      </c>
    </row>
    <row r="42" spans="1:14" ht="12.75" customHeight="1" x14ac:dyDescent="0.35">
      <c r="N42" s="40"/>
    </row>
    <row r="43" spans="1:14" ht="12.75" customHeight="1" x14ac:dyDescent="0.7">
      <c r="A43" s="29" t="s">
        <v>261</v>
      </c>
      <c r="B43" s="30"/>
      <c r="C43" s="31">
        <v>1</v>
      </c>
      <c r="D43" s="31">
        <v>2</v>
      </c>
      <c r="E43" s="31">
        <v>3</v>
      </c>
      <c r="F43" s="31">
        <v>4</v>
      </c>
      <c r="G43" s="31">
        <v>5</v>
      </c>
      <c r="H43" s="32" t="s">
        <v>258</v>
      </c>
      <c r="I43" s="33"/>
      <c r="N43" s="40"/>
    </row>
    <row r="44" spans="1:14" ht="12.75" customHeight="1" x14ac:dyDescent="0.4">
      <c r="A44" s="109">
        <v>1</v>
      </c>
      <c r="B44" s="113" t="str">
        <f>sections!B27</f>
        <v>NPL Thomas Defaria &amp; Ashleigh Allen</v>
      </c>
      <c r="C44" s="34" t="s">
        <v>8</v>
      </c>
      <c r="D44" s="34" t="s">
        <v>4</v>
      </c>
      <c r="E44" s="34" t="s">
        <v>8</v>
      </c>
      <c r="F44" s="34" t="s">
        <v>6</v>
      </c>
      <c r="G44" s="34" t="s">
        <v>9</v>
      </c>
      <c r="H44" s="35"/>
      <c r="I44" s="36"/>
      <c r="N44" s="40"/>
    </row>
    <row r="45" spans="1:14" ht="12.75" customHeight="1" x14ac:dyDescent="0.6">
      <c r="A45" s="106"/>
      <c r="B45" s="106"/>
      <c r="C45" s="37">
        <f>IFERROR(VLOOKUP(C44,sections!$H$4:$K$14,2,FALSE),"")</f>
        <v>8.1</v>
      </c>
      <c r="D45" s="37">
        <f>IFERROR(VLOOKUP(D44,sections!$H$4:$K$14,2,FALSE),"")</f>
        <v>8.31</v>
      </c>
      <c r="E45" s="37">
        <f>IFERROR(VLOOKUP(E44,sections!$H$4:$K$14,2,FALSE),"")</f>
        <v>8.1</v>
      </c>
      <c r="F45" s="37">
        <f>IFERROR(VLOOKUP(F44,sections!$H$4:$K$14,2,FALSE),"")</f>
        <v>8.1999999999999993</v>
      </c>
      <c r="G45" s="37">
        <f>IFERROR(VLOOKUP(G44,sections!$H$4:$K$14,2,FALSE),"")</f>
        <v>2.5</v>
      </c>
      <c r="H45" s="38">
        <f>IF(SUM(C45:G45)&gt;0,SUM(C45:G45),0.1)</f>
        <v>35.209999999999994</v>
      </c>
      <c r="I45" s="39">
        <v>99</v>
      </c>
      <c r="K45" s="6">
        <f>RANK(H45,H$3:H$167,0)</f>
        <v>13</v>
      </c>
      <c r="M45" s="6" t="str">
        <f>B44</f>
        <v>NPL Thomas Defaria &amp; Ashleigh Allen</v>
      </c>
      <c r="N45" s="40">
        <f>IFERROR(H45+I45,"")</f>
        <v>134.20999999999998</v>
      </c>
    </row>
    <row r="46" spans="1:14" ht="12.75" customHeight="1" x14ac:dyDescent="0.4">
      <c r="A46" s="110">
        <v>2</v>
      </c>
      <c r="B46" s="112" t="str">
        <f>sections!B28</f>
        <v>MNU Glen Coutts &amp; Marino Hapi</v>
      </c>
      <c r="C46" s="41" t="s">
        <v>7</v>
      </c>
      <c r="D46" s="42" t="s">
        <v>6</v>
      </c>
      <c r="E46" s="42" t="s">
        <v>6</v>
      </c>
      <c r="F46" s="41" t="s">
        <v>4</v>
      </c>
      <c r="G46" s="43" t="str">
        <f>IFERROR(VLOOKUP(G44,sections!$H$4:$K$14,4,FALSE),"")</f>
        <v>3-2</v>
      </c>
      <c r="H46" s="44"/>
      <c r="I46" s="45"/>
      <c r="N46" s="40"/>
    </row>
    <row r="47" spans="1:14" ht="12.75" customHeight="1" x14ac:dyDescent="0.6">
      <c r="A47" s="106"/>
      <c r="B47" s="106"/>
      <c r="C47" s="46">
        <f>IFERROR(VLOOKUP(C46,sections!$H$4:$K$14,2,FALSE),"")</f>
        <v>1.21</v>
      </c>
      <c r="D47" s="47">
        <f>IFERROR(VLOOKUP(D46,sections!$H$4:$K$14,2,FALSE),"")</f>
        <v>8.1999999999999993</v>
      </c>
      <c r="E47" s="47">
        <f>IFERROR(VLOOKUP(E46,sections!$H$4:$K$14,2,FALSE),"")</f>
        <v>8.1999999999999993</v>
      </c>
      <c r="F47" s="46">
        <f>IFERROR(VLOOKUP(F46,sections!$H$4:$K$14,2,FALSE),"")</f>
        <v>8.31</v>
      </c>
      <c r="G47" s="37">
        <f>IFERROR(VLOOKUP(G46,sections!$H$4:$K$14,2,FALSE),"")</f>
        <v>8.1</v>
      </c>
      <c r="H47" s="38">
        <f>IF(SUM(C47:G47)&gt;0,SUM(C47:G47),0.1)</f>
        <v>34.020000000000003</v>
      </c>
      <c r="I47" s="39">
        <v>57</v>
      </c>
      <c r="K47" s="6">
        <f>RANK(H47,H$3:H$167,0)</f>
        <v>16</v>
      </c>
      <c r="M47" s="6" t="str">
        <f>B46</f>
        <v>MNU Glen Coutts &amp; Marino Hapi</v>
      </c>
      <c r="N47" s="40">
        <f>IFERROR(H47+I47,"")</f>
        <v>91.02000000000001</v>
      </c>
    </row>
    <row r="48" spans="1:14" ht="12.75" customHeight="1" x14ac:dyDescent="0.4">
      <c r="A48" s="110">
        <v>3</v>
      </c>
      <c r="B48" s="112" t="str">
        <f>sections!B29</f>
        <v>PAT Frank Edwards &amp; Gavin Anstis</v>
      </c>
      <c r="C48" s="42" t="s">
        <v>6</v>
      </c>
      <c r="D48" s="48" t="str">
        <f>IFERROR(VLOOKUP(D46,sections!$H$4:$K$14,4,FALSE),"")</f>
        <v>1-3</v>
      </c>
      <c r="E48" s="41" t="s">
        <v>6</v>
      </c>
      <c r="F48" s="43" t="str">
        <f>IFERROR(VLOOKUP(F44,sections!$H$4:$K$14,4,FALSE),"")</f>
        <v>1-3</v>
      </c>
      <c r="G48" s="41" t="s">
        <v>7</v>
      </c>
      <c r="H48" s="44"/>
      <c r="I48" s="45"/>
      <c r="N48" s="40"/>
    </row>
    <row r="49" spans="1:14" ht="12.75" customHeight="1" x14ac:dyDescent="0.6">
      <c r="A49" s="106"/>
      <c r="B49" s="106"/>
      <c r="C49" s="47">
        <f>IFERROR(VLOOKUP(C48,sections!$H$4:$K$14,2,FALSE),"")</f>
        <v>8.1999999999999993</v>
      </c>
      <c r="D49" s="47">
        <f>IFERROR(VLOOKUP(D48,sections!$H$4:$K$14,2,FALSE),"")</f>
        <v>1.21</v>
      </c>
      <c r="E49" s="46">
        <f>IFERROR(VLOOKUP(E48,sections!$H$4:$K$14,2,FALSE),"")</f>
        <v>8.1999999999999993</v>
      </c>
      <c r="F49" s="37">
        <f>IFERROR(VLOOKUP(F48,sections!$H$4:$K$14,2,FALSE),"")</f>
        <v>1.21</v>
      </c>
      <c r="G49" s="46">
        <f>IFERROR(VLOOKUP(G48,sections!$H$4:$K$14,2,FALSE),"")</f>
        <v>1.21</v>
      </c>
      <c r="H49" s="38">
        <f>IF(SUM(C49:G49)&gt;0,SUM(C49:G49),0.1)</f>
        <v>20.03</v>
      </c>
      <c r="I49" s="39"/>
      <c r="K49" s="6">
        <f>RANK(H49,H$3:H$167,0)</f>
        <v>44</v>
      </c>
      <c r="M49" s="6" t="str">
        <f>B48</f>
        <v>PAT Frank Edwards &amp; Gavin Anstis</v>
      </c>
      <c r="N49" s="40">
        <f>IFERROR(H49+I49,"")</f>
        <v>20.03</v>
      </c>
    </row>
    <row r="50" spans="1:14" ht="12.75" customHeight="1" x14ac:dyDescent="0.4">
      <c r="A50" s="110">
        <v>4</v>
      </c>
      <c r="B50" s="112" t="str">
        <f>sections!B30</f>
        <v>HOW Paul G Brown and Nina Massold</v>
      </c>
      <c r="C50" s="48" t="str">
        <f>IFERROR(VLOOKUP(C48,sections!$H$4:$K$14,4,FALSE),"")</f>
        <v>1-3</v>
      </c>
      <c r="D50" s="41" t="s">
        <v>5</v>
      </c>
      <c r="E50" s="43" t="str">
        <f>IFERROR(VLOOKUP(E44,sections!$H$4:$K$14,4,FALSE),"")</f>
        <v>2-3</v>
      </c>
      <c r="F50" s="49" t="str">
        <f>IFERROR(VLOOKUP(F46,sections!$H$4:$K$14,4,FALSE),"")</f>
        <v>0-3</v>
      </c>
      <c r="G50" s="42" t="s">
        <v>4</v>
      </c>
      <c r="H50" s="44"/>
      <c r="I50" s="45"/>
      <c r="N50" s="40"/>
    </row>
    <row r="51" spans="1:14" ht="12.75" customHeight="1" x14ac:dyDescent="0.6">
      <c r="A51" s="111"/>
      <c r="B51" s="106"/>
      <c r="C51" s="47">
        <f>IFERROR(VLOOKUP(C50,sections!$H$4:$K$14,2,FALSE),"")</f>
        <v>1.21</v>
      </c>
      <c r="D51" s="46">
        <f>IFERROR(VLOOKUP(D50,sections!$H$4:$K$14,2,FALSE),"")</f>
        <v>0</v>
      </c>
      <c r="E51" s="37">
        <f>IFERROR(VLOOKUP(E50,sections!$H$4:$K$14,2,FALSE),"")</f>
        <v>2.5</v>
      </c>
      <c r="F51" s="46">
        <f>IFERROR(VLOOKUP(F50,sections!$H$4:$K$14,2,FALSE),"")</f>
        <v>0</v>
      </c>
      <c r="G51" s="47">
        <f>IFERROR(VLOOKUP(G50,sections!$H$4:$K$14,2,FALSE),"")</f>
        <v>8.31</v>
      </c>
      <c r="H51" s="38">
        <f>IF(SUM(C51:G51)&gt;0,SUM(C51:G51),0.1)</f>
        <v>12.02</v>
      </c>
      <c r="I51" s="39"/>
      <c r="K51" s="6">
        <f>RANK(H51,H$3:H$167,0)</f>
        <v>58</v>
      </c>
      <c r="M51" s="6" t="str">
        <f>B50</f>
        <v>HOW Paul G Brown and Nina Massold</v>
      </c>
      <c r="N51" s="40">
        <f>IFERROR(H51+I51,"")</f>
        <v>12.02</v>
      </c>
    </row>
    <row r="52" spans="1:14" ht="12.75" customHeight="1" x14ac:dyDescent="0.4">
      <c r="A52" s="110">
        <v>5</v>
      </c>
      <c r="B52" s="112" t="str">
        <f>sections!B31</f>
        <v>PUK Martin Keeley &amp; Natasha Smit</v>
      </c>
      <c r="C52" s="49" t="str">
        <f>IFERROR(VLOOKUP(C46,sections!$H$4:$K$14,4,FALSE),"")</f>
        <v>3-1</v>
      </c>
      <c r="D52" s="43" t="str">
        <f>IFERROR(VLOOKUP(D44,sections!$H$4:$K$14,4,FALSE),"")</f>
        <v>0-3</v>
      </c>
      <c r="E52" s="49" t="str">
        <f>IFERROR(VLOOKUP(E48,sections!$H$4:$K$14,4,FALSE),"")</f>
        <v>1-3</v>
      </c>
      <c r="F52" s="42" t="s">
        <v>7</v>
      </c>
      <c r="G52" s="48" t="str">
        <f>IFERROR(VLOOKUP(G50,sections!$H$4:$K$14,4,FALSE),"")</f>
        <v>0-3</v>
      </c>
      <c r="H52" s="44"/>
      <c r="I52" s="45"/>
      <c r="N52" s="40"/>
    </row>
    <row r="53" spans="1:14" ht="12.75" customHeight="1" x14ac:dyDescent="0.6">
      <c r="A53" s="106"/>
      <c r="B53" s="106"/>
      <c r="C53" s="46">
        <f>IFERROR(VLOOKUP(C52,sections!$H$4:$K$14,2,FALSE),"")</f>
        <v>8.1999999999999993</v>
      </c>
      <c r="D53" s="37">
        <f>IFERROR(VLOOKUP(D52,sections!$H$4:$K$14,2,FALSE),"")</f>
        <v>0</v>
      </c>
      <c r="E53" s="46">
        <f>IFERROR(VLOOKUP(E52,sections!$H$4:$K$14,2,FALSE),"")</f>
        <v>1.21</v>
      </c>
      <c r="F53" s="47">
        <f>IFERROR(VLOOKUP(F52,sections!$H$4:$K$14,2,FALSE),"")</f>
        <v>1.21</v>
      </c>
      <c r="G53" s="47">
        <f>IFERROR(VLOOKUP(G52,sections!$H$4:$K$14,2,FALSE),"")</f>
        <v>0</v>
      </c>
      <c r="H53" s="38">
        <f>IF(SUM(C53:G53)&gt;0,SUM(C53:G53),0.1)</f>
        <v>10.620000000000001</v>
      </c>
      <c r="I53" s="39"/>
      <c r="K53" s="6">
        <f>RANK(H53,H$3:H$167,0)</f>
        <v>61</v>
      </c>
      <c r="M53" s="6" t="str">
        <f>B52</f>
        <v>PUK Martin Keeley &amp; Natasha Smit</v>
      </c>
      <c r="N53" s="40">
        <f>IFERROR(H53+I53,"")</f>
        <v>10.620000000000001</v>
      </c>
    </row>
    <row r="54" spans="1:14" ht="12.75" customHeight="1" x14ac:dyDescent="0.4">
      <c r="A54" s="110">
        <v>6</v>
      </c>
      <c r="B54" s="112" t="str">
        <f>sections!B32</f>
        <v>OTA Joseph Maiava &amp; Palepoi</v>
      </c>
      <c r="C54" s="43" t="str">
        <f>IFERROR(VLOOKUP(C44,sections!$H$4:$K$14,4,FALSE),"")</f>
        <v>2-3</v>
      </c>
      <c r="D54" s="49" t="str">
        <f>IFERROR(VLOOKUP(D50,sections!$H$4:$K$14,4,FALSE),"")</f>
        <v>3-0</v>
      </c>
      <c r="E54" s="48" t="str">
        <f>IFERROR(VLOOKUP(E46,sections!$H$4:$K$14,4,FALSE),"")</f>
        <v>1-3</v>
      </c>
      <c r="F54" s="48" t="str">
        <f>IFERROR(VLOOKUP(F52,sections!$H$4:$K$14,4,FALSE),"")</f>
        <v>3-1</v>
      </c>
      <c r="G54" s="49" t="str">
        <f>IFERROR(VLOOKUP(G48,sections!$H$4:$K$14,4,FALSE),"")</f>
        <v>3-1</v>
      </c>
      <c r="H54" s="44"/>
      <c r="I54" s="45"/>
      <c r="N54" s="40"/>
    </row>
    <row r="55" spans="1:14" ht="12.75" customHeight="1" x14ac:dyDescent="0.6">
      <c r="A55" s="106"/>
      <c r="B55" s="106"/>
      <c r="C55" s="37">
        <f>IFERROR(VLOOKUP(C54,sections!$H$4:$K$14,2,FALSE),"")</f>
        <v>2.5</v>
      </c>
      <c r="D55" s="46">
        <f>IFERROR(VLOOKUP(D54,sections!$H$4:$K$14,2,FALSE),"")</f>
        <v>8.31</v>
      </c>
      <c r="E55" s="47">
        <f>IFERROR(VLOOKUP(E54,sections!$H$4:$K$14,2,FALSE),"")</f>
        <v>1.21</v>
      </c>
      <c r="F55" s="47">
        <f>IFERROR(VLOOKUP(F54,sections!$H$4:$K$14,2,FALSE),"")</f>
        <v>8.1999999999999993</v>
      </c>
      <c r="G55" s="46">
        <f>IFERROR(VLOOKUP(G54,sections!$H$4:$K$14,2,FALSE),"")</f>
        <v>8.1999999999999993</v>
      </c>
      <c r="H55" s="38">
        <f>IF(SUM(C55:G55)&gt;0,SUM(C55:G55),0.1)</f>
        <v>28.419999999999998</v>
      </c>
      <c r="I55" s="39">
        <v>57</v>
      </c>
      <c r="K55" s="6">
        <f>RANK(H55,H$3:H$167,0)</f>
        <v>25</v>
      </c>
      <c r="M55" s="6" t="str">
        <f>B54</f>
        <v>OTA Joseph Maiava &amp; Palepoi</v>
      </c>
      <c r="N55" s="40">
        <f>IFERROR(H55+I55,"")</f>
        <v>85.42</v>
      </c>
    </row>
    <row r="56" spans="1:14" ht="12.75" customHeight="1" x14ac:dyDescent="0.35">
      <c r="N56" s="40"/>
    </row>
    <row r="57" spans="1:14" ht="12.75" customHeight="1" x14ac:dyDescent="0.7">
      <c r="A57" s="29" t="s">
        <v>262</v>
      </c>
      <c r="B57" s="30"/>
      <c r="C57" s="31">
        <v>1</v>
      </c>
      <c r="D57" s="31">
        <v>2</v>
      </c>
      <c r="E57" s="31">
        <v>3</v>
      </c>
      <c r="F57" s="31">
        <v>4</v>
      </c>
      <c r="G57" s="31">
        <v>5</v>
      </c>
      <c r="H57" s="32" t="s">
        <v>258</v>
      </c>
      <c r="I57" s="33"/>
      <c r="N57" s="40"/>
    </row>
    <row r="58" spans="1:14" ht="12.75" customHeight="1" x14ac:dyDescent="0.4">
      <c r="A58" s="109">
        <v>1</v>
      </c>
      <c r="B58" s="113" t="str">
        <f>sections!B35</f>
        <v>TOK Phil Wilkinson &amp; Des Blair</v>
      </c>
      <c r="C58" s="34" t="s">
        <v>4</v>
      </c>
      <c r="D58" s="34" t="s">
        <v>4</v>
      </c>
      <c r="E58" s="34" t="s">
        <v>6</v>
      </c>
      <c r="F58" s="34" t="s">
        <v>4</v>
      </c>
      <c r="G58" s="34" t="s">
        <v>6</v>
      </c>
      <c r="H58" s="35"/>
      <c r="I58" s="36"/>
      <c r="N58" s="40"/>
    </row>
    <row r="59" spans="1:14" ht="12.75" customHeight="1" x14ac:dyDescent="0.6">
      <c r="A59" s="106"/>
      <c r="B59" s="106"/>
      <c r="C59" s="37">
        <f>IFERROR(VLOOKUP(C58,sections!$H$4:$K$14,2,FALSE),"")</f>
        <v>8.31</v>
      </c>
      <c r="D59" s="37">
        <f>IFERROR(VLOOKUP(D58,sections!$H$4:$K$14,2,FALSE),"")</f>
        <v>8.31</v>
      </c>
      <c r="E59" s="37">
        <f>IFERROR(VLOOKUP(E58,sections!$H$4:$K$14,2,FALSE),"")</f>
        <v>8.1999999999999993</v>
      </c>
      <c r="F59" s="37">
        <f>IFERROR(VLOOKUP(F58,sections!$H$4:$K$14,2,FALSE),"")</f>
        <v>8.31</v>
      </c>
      <c r="G59" s="37">
        <f>IFERROR(VLOOKUP(G58,sections!$H$4:$K$14,2,FALSE),"")</f>
        <v>8.1999999999999993</v>
      </c>
      <c r="H59" s="38">
        <f>IF(SUM(C59:G59)&gt;0,SUM(C59:G59),0.1)</f>
        <v>41.33</v>
      </c>
      <c r="I59" s="39">
        <v>99</v>
      </c>
      <c r="K59" s="6">
        <f>RANK(H59,H$3:H$167,0)</f>
        <v>1</v>
      </c>
      <c r="M59" s="6" t="str">
        <f>B58</f>
        <v>TOK Phil Wilkinson &amp; Des Blair</v>
      </c>
      <c r="N59" s="40">
        <f>IFERROR(H59+I59,"")</f>
        <v>140.32999999999998</v>
      </c>
    </row>
    <row r="60" spans="1:14" ht="12.75" customHeight="1" x14ac:dyDescent="0.4">
      <c r="A60" s="110">
        <v>2</v>
      </c>
      <c r="B60" s="112" t="str">
        <f>sections!B36</f>
        <v>GLE Brett Beswick &amp; Gordon Gibson</v>
      </c>
      <c r="C60" s="41" t="s">
        <v>4</v>
      </c>
      <c r="D60" s="42" t="s">
        <v>6</v>
      </c>
      <c r="E60" s="42" t="s">
        <v>6</v>
      </c>
      <c r="F60" s="41" t="s">
        <v>7</v>
      </c>
      <c r="G60" s="43" t="str">
        <f>IFERROR(VLOOKUP(G58,sections!$H$4:$K$14,4,FALSE),"")</f>
        <v>1-3</v>
      </c>
      <c r="H60" s="44"/>
      <c r="I60" s="45"/>
      <c r="N60" s="40"/>
    </row>
    <row r="61" spans="1:14" ht="12.75" customHeight="1" x14ac:dyDescent="0.6">
      <c r="A61" s="106"/>
      <c r="B61" s="106"/>
      <c r="C61" s="46">
        <f>IFERROR(VLOOKUP(C60,sections!$H$4:$K$14,2,FALSE),"")</f>
        <v>8.31</v>
      </c>
      <c r="D61" s="47">
        <f>IFERROR(VLOOKUP(D60,sections!$H$4:$K$14,2,FALSE),"")</f>
        <v>8.1999999999999993</v>
      </c>
      <c r="E61" s="47">
        <f>IFERROR(VLOOKUP(E60,sections!$H$4:$K$14,2,FALSE),"")</f>
        <v>8.1999999999999993</v>
      </c>
      <c r="F61" s="46">
        <f>IFERROR(VLOOKUP(F60,sections!$H$4:$K$14,2,FALSE),"")</f>
        <v>1.21</v>
      </c>
      <c r="G61" s="37">
        <f>IFERROR(VLOOKUP(G60,sections!$H$4:$K$14,2,FALSE),"")</f>
        <v>1.21</v>
      </c>
      <c r="H61" s="38">
        <f>IF(SUM(C61:G61)&gt;0,SUM(C61:G61),0.1)</f>
        <v>27.13</v>
      </c>
      <c r="I61" s="39">
        <v>57</v>
      </c>
      <c r="K61" s="6">
        <f>RANK(H61,H$3:H$167,0)</f>
        <v>32</v>
      </c>
      <c r="M61" s="6" t="str">
        <f>B60</f>
        <v>GLE Brett Beswick &amp; Gordon Gibson</v>
      </c>
      <c r="N61" s="40">
        <f>IFERROR(H61+I61,"")</f>
        <v>84.13</v>
      </c>
    </row>
    <row r="62" spans="1:14" ht="12.75" customHeight="1" x14ac:dyDescent="0.4">
      <c r="A62" s="110">
        <v>3</v>
      </c>
      <c r="B62" s="112" t="str">
        <f>sections!B37</f>
        <v>WAI Roger Beardshall &amp; Dale Burns</v>
      </c>
      <c r="C62" s="42" t="s">
        <v>9</v>
      </c>
      <c r="D62" s="48" t="str">
        <f>IFERROR(VLOOKUP(D60,sections!$H$4:$K$14,4,FALSE),"")</f>
        <v>1-3</v>
      </c>
      <c r="E62" s="41" t="s">
        <v>6</v>
      </c>
      <c r="F62" s="43" t="str">
        <f>IFERROR(VLOOKUP(F58,sections!$H$4:$K$14,4,FALSE),"")</f>
        <v>0-3</v>
      </c>
      <c r="G62" s="41" t="s">
        <v>9</v>
      </c>
      <c r="H62" s="44"/>
      <c r="I62" s="45"/>
      <c r="N62" s="40"/>
    </row>
    <row r="63" spans="1:14" ht="12.75" customHeight="1" x14ac:dyDescent="0.6">
      <c r="A63" s="106"/>
      <c r="B63" s="106"/>
      <c r="C63" s="47">
        <f>IFERROR(VLOOKUP(C62,sections!$H$4:$K$14,2,FALSE),"")</f>
        <v>2.5</v>
      </c>
      <c r="D63" s="47">
        <f>IFERROR(VLOOKUP(D62,sections!$H$4:$K$14,2,FALSE),"")</f>
        <v>1.21</v>
      </c>
      <c r="E63" s="46">
        <f>IFERROR(VLOOKUP(E62,sections!$H$4:$K$14,2,FALSE),"")</f>
        <v>8.1999999999999993</v>
      </c>
      <c r="F63" s="37">
        <f>IFERROR(VLOOKUP(F62,sections!$H$4:$K$14,2,FALSE),"")</f>
        <v>0</v>
      </c>
      <c r="G63" s="46">
        <f>IFERROR(VLOOKUP(G62,sections!$H$4:$K$14,2,FALSE),"")</f>
        <v>2.5</v>
      </c>
      <c r="H63" s="38">
        <f>IF(SUM(C63:G63)&gt;0,SUM(C63:G63),0.1)</f>
        <v>14.41</v>
      </c>
      <c r="I63" s="39"/>
      <c r="K63" s="6">
        <f>RANK(H63,H$3:H$167,0)</f>
        <v>53</v>
      </c>
      <c r="M63" s="6" t="str">
        <f>B62</f>
        <v>WAI Roger Beardshall &amp; Dale Burns</v>
      </c>
      <c r="N63" s="40">
        <f>IFERROR(H63+I63,"")</f>
        <v>14.41</v>
      </c>
    </row>
    <row r="64" spans="1:14" ht="12.75" customHeight="1" x14ac:dyDescent="0.4">
      <c r="A64" s="110">
        <v>4</v>
      </c>
      <c r="B64" s="112" t="str">
        <f>sections!B38</f>
        <v>OTA Saolele Tavae &amp; Fili Salia</v>
      </c>
      <c r="C64" s="48" t="str">
        <f>IFERROR(VLOOKUP(C62,sections!$H$4:$K$14,4,FALSE),"")</f>
        <v>3-2</v>
      </c>
      <c r="D64" s="41" t="s">
        <v>4</v>
      </c>
      <c r="E64" s="43" t="str">
        <f>IFERROR(VLOOKUP(E58,sections!$H$4:$K$14,4,FALSE),"")</f>
        <v>1-3</v>
      </c>
      <c r="F64" s="49" t="str">
        <f>IFERROR(VLOOKUP(F60,sections!$H$4:$K$14,4,FALSE),"")</f>
        <v>3-1</v>
      </c>
      <c r="G64" s="42" t="s">
        <v>4</v>
      </c>
      <c r="H64" s="44"/>
      <c r="I64" s="45"/>
      <c r="N64" s="40"/>
    </row>
    <row r="65" spans="1:14" ht="12.75" customHeight="1" x14ac:dyDescent="0.6">
      <c r="A65" s="111"/>
      <c r="B65" s="106"/>
      <c r="C65" s="47">
        <f>IFERROR(VLOOKUP(C64,sections!$H$4:$K$14,2,FALSE),"")</f>
        <v>8.1</v>
      </c>
      <c r="D65" s="46">
        <f>IFERROR(VLOOKUP(D64,sections!$H$4:$K$14,2,FALSE),"")</f>
        <v>8.31</v>
      </c>
      <c r="E65" s="37">
        <f>IFERROR(VLOOKUP(E64,sections!$H$4:$K$14,2,FALSE),"")</f>
        <v>1.21</v>
      </c>
      <c r="F65" s="46">
        <f>IFERROR(VLOOKUP(F64,sections!$H$4:$K$14,2,FALSE),"")</f>
        <v>8.1999999999999993</v>
      </c>
      <c r="G65" s="47">
        <f>IFERROR(VLOOKUP(G64,sections!$H$4:$K$14,2,FALSE),"")</f>
        <v>8.31</v>
      </c>
      <c r="H65" s="38">
        <f>IF(SUM(C65:G65)&gt;0,SUM(C65:G65),0.1)</f>
        <v>34.130000000000003</v>
      </c>
      <c r="I65" s="39">
        <v>57</v>
      </c>
      <c r="K65" s="6">
        <f>RANK(H65,H$3:H$167,0)</f>
        <v>15</v>
      </c>
      <c r="M65" s="6" t="str">
        <f>B64</f>
        <v>OTA Saolele Tavae &amp; Fili Salia</v>
      </c>
      <c r="N65" s="40">
        <f>IFERROR(H65+I65,"")</f>
        <v>91.13</v>
      </c>
    </row>
    <row r="66" spans="1:14" ht="12.75" customHeight="1" x14ac:dyDescent="0.4">
      <c r="A66" s="110">
        <v>5</v>
      </c>
      <c r="B66" s="112" t="str">
        <f>sections!B39</f>
        <v>BIR Tina &amp; Moloi Fatuesi</v>
      </c>
      <c r="C66" s="49" t="str">
        <f>IFERROR(VLOOKUP(C60,sections!$H$4:$K$14,4,FALSE),"")</f>
        <v>0-3</v>
      </c>
      <c r="D66" s="43" t="str">
        <f>IFERROR(VLOOKUP(D58,sections!$H$4:$K$14,4,FALSE),"")</f>
        <v>0-3</v>
      </c>
      <c r="E66" s="49" t="str">
        <f>IFERROR(VLOOKUP(E62,sections!$H$4:$K$14,4,FALSE),"")</f>
        <v>1-3</v>
      </c>
      <c r="F66" s="42" t="s">
        <v>8</v>
      </c>
      <c r="G66" s="48" t="str">
        <f>IFERROR(VLOOKUP(G64,sections!$H$4:$K$14,4,FALSE),"")</f>
        <v>0-3</v>
      </c>
      <c r="H66" s="44"/>
      <c r="I66" s="45"/>
      <c r="N66" s="40"/>
    </row>
    <row r="67" spans="1:14" ht="12.75" customHeight="1" x14ac:dyDescent="0.6">
      <c r="A67" s="106"/>
      <c r="B67" s="106"/>
      <c r="C67" s="46">
        <f>IFERROR(VLOOKUP(C66,sections!$H$4:$K$14,2,FALSE),"")</f>
        <v>0</v>
      </c>
      <c r="D67" s="37">
        <f>IFERROR(VLOOKUP(D66,sections!$H$4:$K$14,2,FALSE),"")</f>
        <v>0</v>
      </c>
      <c r="E67" s="46">
        <f>IFERROR(VLOOKUP(E66,sections!$H$4:$K$14,2,FALSE),"")</f>
        <v>1.21</v>
      </c>
      <c r="F67" s="47">
        <f>IFERROR(VLOOKUP(F66,sections!$H$4:$K$14,2,FALSE),"")</f>
        <v>8.1</v>
      </c>
      <c r="G67" s="47">
        <f>IFERROR(VLOOKUP(G66,sections!$H$4:$K$14,2,FALSE),"")</f>
        <v>0</v>
      </c>
      <c r="H67" s="38">
        <f>IF(SUM(C67:G67)&gt;0,SUM(C67:G67),0.1)</f>
        <v>9.3099999999999987</v>
      </c>
      <c r="I67" s="39"/>
      <c r="K67" s="6">
        <f>RANK(H67,H$3:H$167,0)</f>
        <v>63</v>
      </c>
      <c r="M67" s="6" t="str">
        <f>B66</f>
        <v>BIR Tina &amp; Moloi Fatuesi</v>
      </c>
      <c r="N67" s="40">
        <f>IFERROR(H67+I67,"")</f>
        <v>9.3099999999999987</v>
      </c>
    </row>
    <row r="68" spans="1:14" ht="12.75" customHeight="1" x14ac:dyDescent="0.4">
      <c r="A68" s="110">
        <v>6</v>
      </c>
      <c r="B68" s="112" t="str">
        <f>sections!B40</f>
        <v>PAT Ngahuia Tahi &amp; Maria Gratwick</v>
      </c>
      <c r="C68" s="43" t="str">
        <f>IFERROR(VLOOKUP(C58,sections!$H$4:$K$14,4,FALSE),"")</f>
        <v>0-3</v>
      </c>
      <c r="D68" s="49" t="str">
        <f>IFERROR(VLOOKUP(D64,sections!$H$4:$K$14,4,FALSE),"")</f>
        <v>0-3</v>
      </c>
      <c r="E68" s="48" t="str">
        <f>IFERROR(VLOOKUP(E60,sections!$H$4:$K$14,4,FALSE),"")</f>
        <v>1-3</v>
      </c>
      <c r="F68" s="48" t="str">
        <f>IFERROR(VLOOKUP(F66,sections!$H$4:$K$14,4,FALSE),"")</f>
        <v>2-3</v>
      </c>
      <c r="G68" s="49" t="str">
        <f>IFERROR(VLOOKUP(G62,sections!$H$4:$K$14,4,FALSE),"")</f>
        <v>3-2</v>
      </c>
      <c r="H68" s="44"/>
      <c r="I68" s="45"/>
      <c r="N68" s="40"/>
    </row>
    <row r="69" spans="1:14" ht="12.75" customHeight="1" x14ac:dyDescent="0.6">
      <c r="A69" s="106"/>
      <c r="B69" s="106"/>
      <c r="C69" s="37">
        <f>IFERROR(VLOOKUP(C68,sections!$H$4:$K$14,2,FALSE),"")</f>
        <v>0</v>
      </c>
      <c r="D69" s="46">
        <f>IFERROR(VLOOKUP(D68,sections!$H$4:$K$14,2,FALSE),"")</f>
        <v>0</v>
      </c>
      <c r="E69" s="47">
        <f>IFERROR(VLOOKUP(E68,sections!$H$4:$K$14,2,FALSE),"")</f>
        <v>1.21</v>
      </c>
      <c r="F69" s="47">
        <f>IFERROR(VLOOKUP(F68,sections!$H$4:$K$14,2,FALSE),"")</f>
        <v>2.5</v>
      </c>
      <c r="G69" s="46">
        <f>IFERROR(VLOOKUP(G68,sections!$H$4:$K$14,2,FALSE),"")</f>
        <v>8.1</v>
      </c>
      <c r="H69" s="38">
        <f>IF(SUM(C69:G69)&gt;0,SUM(C69:G69),0.1)</f>
        <v>11.809999999999999</v>
      </c>
      <c r="I69" s="39"/>
      <c r="K69" s="6">
        <f>RANK(H69,H$3:H$167,0)</f>
        <v>60</v>
      </c>
      <c r="M69" s="6" t="str">
        <f>B68</f>
        <v>PAT Ngahuia Tahi &amp; Maria Gratwick</v>
      </c>
      <c r="N69" s="40">
        <f>IFERROR(H69+I69,"")</f>
        <v>11.809999999999999</v>
      </c>
    </row>
    <row r="70" spans="1:14" ht="12.75" customHeight="1" x14ac:dyDescent="0.35">
      <c r="N70" s="40"/>
    </row>
    <row r="71" spans="1:14" ht="12.75" customHeight="1" x14ac:dyDescent="0.7">
      <c r="A71" s="29" t="s">
        <v>263</v>
      </c>
      <c r="B71" s="30"/>
      <c r="C71" s="31">
        <v>1</v>
      </c>
      <c r="D71" s="31">
        <v>2</v>
      </c>
      <c r="E71" s="31">
        <v>3</v>
      </c>
      <c r="F71" s="31">
        <v>4</v>
      </c>
      <c r="G71" s="31">
        <v>5</v>
      </c>
      <c r="H71" s="32" t="s">
        <v>258</v>
      </c>
      <c r="I71" s="33"/>
      <c r="N71" s="40"/>
    </row>
    <row r="72" spans="1:14" ht="12.75" customHeight="1" x14ac:dyDescent="0.4">
      <c r="A72" s="109">
        <v>1</v>
      </c>
      <c r="B72" s="113" t="str">
        <f>sections!B43</f>
        <v>PAT Lincoln Muaulu &amp; Jay Singh</v>
      </c>
      <c r="C72" s="34" t="s">
        <v>9</v>
      </c>
      <c r="D72" s="34" t="s">
        <v>4</v>
      </c>
      <c r="E72" s="34" t="s">
        <v>6</v>
      </c>
      <c r="F72" s="34" t="s">
        <v>8</v>
      </c>
      <c r="G72" s="34" t="s">
        <v>4</v>
      </c>
      <c r="H72" s="35"/>
      <c r="I72" s="36"/>
      <c r="N72" s="40"/>
    </row>
    <row r="73" spans="1:14" ht="12.75" customHeight="1" x14ac:dyDescent="0.6">
      <c r="A73" s="106"/>
      <c r="B73" s="106"/>
      <c r="C73" s="37">
        <f>IFERROR(VLOOKUP(C72,sections!$H$4:$K$14,2,FALSE),"")</f>
        <v>2.5</v>
      </c>
      <c r="D73" s="37">
        <f>IFERROR(VLOOKUP(D72,sections!$H$4:$K$14,2,FALSE),"")</f>
        <v>8.31</v>
      </c>
      <c r="E73" s="37">
        <f>IFERROR(VLOOKUP(E72,sections!$H$4:$K$14,2,FALSE),"")</f>
        <v>8.1999999999999993</v>
      </c>
      <c r="F73" s="37">
        <f>IFERROR(VLOOKUP(F72,sections!$H$4:$K$14,2,FALSE),"")</f>
        <v>8.1</v>
      </c>
      <c r="G73" s="37">
        <f>IFERROR(VLOOKUP(G72,sections!$H$4:$K$14,2,FALSE),"")</f>
        <v>8.31</v>
      </c>
      <c r="H73" s="38">
        <f>IF(SUM(C73:G73)&gt;0,SUM(C73:G73),0.1)</f>
        <v>35.42</v>
      </c>
      <c r="I73" s="39">
        <v>57</v>
      </c>
      <c r="K73" s="6">
        <f>RANK(H73,H$3:H$167,0)</f>
        <v>9</v>
      </c>
      <c r="M73" s="6" t="str">
        <f>B72</f>
        <v>PAT Lincoln Muaulu &amp; Jay Singh</v>
      </c>
      <c r="N73" s="40">
        <f>IFERROR(H73+I73,"")</f>
        <v>92.42</v>
      </c>
    </row>
    <row r="74" spans="1:14" ht="12.75" customHeight="1" x14ac:dyDescent="0.4">
      <c r="A74" s="110">
        <v>2</v>
      </c>
      <c r="B74" s="112" t="str">
        <f>sections!B44</f>
        <v>TOK Brooke Paul &amp; Kelly Paul</v>
      </c>
      <c r="C74" s="41" t="s">
        <v>4</v>
      </c>
      <c r="D74" s="42" t="s">
        <v>8</v>
      </c>
      <c r="E74" s="42" t="s">
        <v>7</v>
      </c>
      <c r="F74" s="41" t="s">
        <v>8</v>
      </c>
      <c r="G74" s="43" t="str">
        <f>IFERROR(VLOOKUP(G72,sections!$H$4:$K$14,4,FALSE),"")</f>
        <v>0-3</v>
      </c>
      <c r="H74" s="44"/>
      <c r="I74" s="45"/>
      <c r="N74" s="40"/>
    </row>
    <row r="75" spans="1:14" ht="12.75" customHeight="1" x14ac:dyDescent="0.6">
      <c r="A75" s="106"/>
      <c r="B75" s="106"/>
      <c r="C75" s="46">
        <f>IFERROR(VLOOKUP(C74,sections!$H$4:$K$14,2,FALSE),"")</f>
        <v>8.31</v>
      </c>
      <c r="D75" s="47">
        <f>IFERROR(VLOOKUP(D74,sections!$H$4:$K$14,2,FALSE),"")</f>
        <v>8.1</v>
      </c>
      <c r="E75" s="47">
        <f>IFERROR(VLOOKUP(E74,sections!$H$4:$K$14,2,FALSE),"")</f>
        <v>1.21</v>
      </c>
      <c r="F75" s="46">
        <f>IFERROR(VLOOKUP(F74,sections!$H$4:$K$14,2,FALSE),"")</f>
        <v>8.1</v>
      </c>
      <c r="G75" s="37">
        <f>IFERROR(VLOOKUP(G74,sections!$H$4:$K$14,2,FALSE),"")</f>
        <v>0</v>
      </c>
      <c r="H75" s="38">
        <f>IF(SUM(C75:G75)&gt;0,SUM(C75:G75),0.1)</f>
        <v>25.72</v>
      </c>
      <c r="I75" s="39">
        <v>57</v>
      </c>
      <c r="K75" s="6">
        <f>RANK(H75,H$3:H$167,0)</f>
        <v>37</v>
      </c>
      <c r="M75" s="6" t="str">
        <f>B74</f>
        <v>TOK Brooke Paul &amp; Kelly Paul</v>
      </c>
      <c r="N75" s="40">
        <f>IFERROR(H75+I75,"")</f>
        <v>82.72</v>
      </c>
    </row>
    <row r="76" spans="1:14" ht="12.75" customHeight="1" x14ac:dyDescent="0.4">
      <c r="A76" s="110">
        <v>3</v>
      </c>
      <c r="B76" s="112" t="str">
        <f>sections!B45</f>
        <v>TGA Brendan McLean &amp; Cynthia Thompson</v>
      </c>
      <c r="C76" s="42" t="s">
        <v>5</v>
      </c>
      <c r="D76" s="48" t="str">
        <f>IFERROR(VLOOKUP(D74,sections!$H$4:$K$14,4,FALSE),"")</f>
        <v>2-3</v>
      </c>
      <c r="E76" s="41" t="s">
        <v>6</v>
      </c>
      <c r="F76" s="43" t="str">
        <f>IFERROR(VLOOKUP(F72,sections!$H$4:$K$14,4,FALSE),"")</f>
        <v>2-3</v>
      </c>
      <c r="G76" s="41" t="s">
        <v>9</v>
      </c>
      <c r="H76" s="44"/>
      <c r="I76" s="45"/>
      <c r="N76" s="40"/>
    </row>
    <row r="77" spans="1:14" ht="12.75" customHeight="1" x14ac:dyDescent="0.6">
      <c r="A77" s="106"/>
      <c r="B77" s="106"/>
      <c r="C77" s="47">
        <f>IFERROR(VLOOKUP(C76,sections!$H$4:$K$14,2,FALSE),"")</f>
        <v>0</v>
      </c>
      <c r="D77" s="47">
        <f>IFERROR(VLOOKUP(D76,sections!$H$4:$K$14,2,FALSE),"")</f>
        <v>2.5</v>
      </c>
      <c r="E77" s="46">
        <f>IFERROR(VLOOKUP(E76,sections!$H$4:$K$14,2,FALSE),"")</f>
        <v>8.1999999999999993</v>
      </c>
      <c r="F77" s="37">
        <f>IFERROR(VLOOKUP(F76,sections!$H$4:$K$14,2,FALSE),"")</f>
        <v>2.5</v>
      </c>
      <c r="G77" s="46">
        <f>IFERROR(VLOOKUP(G76,sections!$H$4:$K$14,2,FALSE),"")</f>
        <v>2.5</v>
      </c>
      <c r="H77" s="38">
        <f>IF(SUM(C77:G77)&gt;0,SUM(C77:G77),0.1)</f>
        <v>15.7</v>
      </c>
      <c r="I77" s="39"/>
      <c r="K77" s="6">
        <f>RANK(H77,H$3:H$167,0)</f>
        <v>51</v>
      </c>
      <c r="M77" s="6" t="str">
        <f>B76</f>
        <v>TGA Brendan McLean &amp; Cynthia Thompson</v>
      </c>
      <c r="N77" s="40">
        <f>IFERROR(H77+I77,"")</f>
        <v>15.7</v>
      </c>
    </row>
    <row r="78" spans="1:14" ht="12.75" customHeight="1" x14ac:dyDescent="0.4">
      <c r="A78" s="110">
        <v>4</v>
      </c>
      <c r="B78" s="112" t="str">
        <f>sections!B46</f>
        <v>TARR Jacques Haviga and James Haviga</v>
      </c>
      <c r="C78" s="48" t="str">
        <f>IFERROR(VLOOKUP(C76,sections!$H$4:$K$14,4,FALSE),"")</f>
        <v>3-0</v>
      </c>
      <c r="D78" s="41" t="s">
        <v>7</v>
      </c>
      <c r="E78" s="43" t="str">
        <f>IFERROR(VLOOKUP(E72,sections!$H$4:$K$14,4,FALSE),"")</f>
        <v>1-3</v>
      </c>
      <c r="F78" s="49" t="str">
        <f>IFERROR(VLOOKUP(F74,sections!$H$4:$K$14,4,FALSE),"")</f>
        <v>2-3</v>
      </c>
      <c r="G78" s="42" t="s">
        <v>4</v>
      </c>
      <c r="H78" s="44"/>
      <c r="I78" s="45"/>
      <c r="N78" s="40"/>
    </row>
    <row r="79" spans="1:14" ht="12.75" customHeight="1" x14ac:dyDescent="0.6">
      <c r="A79" s="111"/>
      <c r="B79" s="106"/>
      <c r="C79" s="47">
        <f>IFERROR(VLOOKUP(C78,sections!$H$4:$K$14,2,FALSE),"")</f>
        <v>8.31</v>
      </c>
      <c r="D79" s="46">
        <f>IFERROR(VLOOKUP(D78,sections!$H$4:$K$14,2,FALSE),"")</f>
        <v>1.21</v>
      </c>
      <c r="E79" s="37">
        <f>IFERROR(VLOOKUP(E78,sections!$H$4:$K$14,2,FALSE),"")</f>
        <v>1.21</v>
      </c>
      <c r="F79" s="46">
        <f>IFERROR(VLOOKUP(F78,sections!$H$4:$K$14,2,FALSE),"")</f>
        <v>2.5</v>
      </c>
      <c r="G79" s="47">
        <f>IFERROR(VLOOKUP(G78,sections!$H$4:$K$14,2,FALSE),"")</f>
        <v>8.31</v>
      </c>
      <c r="H79" s="38">
        <f>IF(SUM(C79:G79)&gt;0,SUM(C79:G79),0.1)</f>
        <v>21.54</v>
      </c>
      <c r="I79" s="39"/>
      <c r="K79" s="6">
        <f>RANK(H79,H$3:H$167,0)</f>
        <v>40</v>
      </c>
      <c r="M79" s="6" t="str">
        <f>B78</f>
        <v>TARR Jacques Haviga and James Haviga</v>
      </c>
      <c r="N79" s="40">
        <f>IFERROR(H79+I79,"")</f>
        <v>21.54</v>
      </c>
    </row>
    <row r="80" spans="1:14" ht="12.75" customHeight="1" x14ac:dyDescent="0.4">
      <c r="A80" s="110">
        <v>5</v>
      </c>
      <c r="B80" s="112" t="str">
        <f>sections!B47</f>
        <v>PUK Michael Langdon &amp; Ned Apanui</v>
      </c>
      <c r="C80" s="49" t="str">
        <f>IFERROR(VLOOKUP(C74,sections!$H$4:$K$14,4,FALSE),"")</f>
        <v>0-3</v>
      </c>
      <c r="D80" s="43" t="str">
        <f>IFERROR(VLOOKUP(D72,sections!$H$4:$K$14,4,FALSE),"")</f>
        <v>0-3</v>
      </c>
      <c r="E80" s="49" t="str">
        <f>IFERROR(VLOOKUP(E76,sections!$H$4:$K$14,4,FALSE),"")</f>
        <v>1-3</v>
      </c>
      <c r="F80" s="42" t="s">
        <v>7</v>
      </c>
      <c r="G80" s="48" t="str">
        <f>IFERROR(VLOOKUP(G78,sections!$H$4:$K$14,4,FALSE),"")</f>
        <v>0-3</v>
      </c>
      <c r="H80" s="44"/>
      <c r="I80" s="45"/>
      <c r="N80" s="40"/>
    </row>
    <row r="81" spans="1:14" ht="12.75" customHeight="1" x14ac:dyDescent="0.6">
      <c r="A81" s="106"/>
      <c r="B81" s="106"/>
      <c r="C81" s="46">
        <f>IFERROR(VLOOKUP(C80,sections!$H$4:$K$14,2,FALSE),"")</f>
        <v>0</v>
      </c>
      <c r="D81" s="37">
        <f>IFERROR(VLOOKUP(D80,sections!$H$4:$K$14,2,FALSE),"")</f>
        <v>0</v>
      </c>
      <c r="E81" s="46">
        <f>IFERROR(VLOOKUP(E80,sections!$H$4:$K$14,2,FALSE),"")</f>
        <v>1.21</v>
      </c>
      <c r="F81" s="47">
        <f>IFERROR(VLOOKUP(F80,sections!$H$4:$K$14,2,FALSE),"")</f>
        <v>1.21</v>
      </c>
      <c r="G81" s="47">
        <f>IFERROR(VLOOKUP(G80,sections!$H$4:$K$14,2,FALSE),"")</f>
        <v>0</v>
      </c>
      <c r="H81" s="38">
        <f>IF(SUM(C81:G81)&gt;0,SUM(C81:G81),0.1)</f>
        <v>2.42</v>
      </c>
      <c r="I81" s="39"/>
      <c r="K81" s="6">
        <f>RANK(H81,H$3:H$167,0)</f>
        <v>70</v>
      </c>
      <c r="M81" s="6" t="str">
        <f>B80</f>
        <v>PUK Michael Langdon &amp; Ned Apanui</v>
      </c>
      <c r="N81" s="40">
        <f>IFERROR(H81+I81,"")</f>
        <v>2.42</v>
      </c>
    </row>
    <row r="82" spans="1:14" ht="12.75" customHeight="1" x14ac:dyDescent="0.4">
      <c r="A82" s="110">
        <v>6</v>
      </c>
      <c r="B82" s="112" t="str">
        <f>sections!B48</f>
        <v>MNU Sarvan Singh &amp; Phil East</v>
      </c>
      <c r="C82" s="43" t="str">
        <f>IFERROR(VLOOKUP(C72,sections!$H$4:$K$14,4,FALSE),"")</f>
        <v>3-2</v>
      </c>
      <c r="D82" s="49" t="str">
        <f>IFERROR(VLOOKUP(D78,sections!$H$4:$K$14,4,FALSE),"")</f>
        <v>3-1</v>
      </c>
      <c r="E82" s="48" t="str">
        <f>IFERROR(VLOOKUP(E74,sections!$H$4:$K$14,4,FALSE),"")</f>
        <v>3-1</v>
      </c>
      <c r="F82" s="48" t="str">
        <f>IFERROR(VLOOKUP(F80,sections!$H$4:$K$14,4,FALSE),"")</f>
        <v>3-1</v>
      </c>
      <c r="G82" s="49" t="str">
        <f>IFERROR(VLOOKUP(G76,sections!$H$4:$K$14,4,FALSE),"")</f>
        <v>3-2</v>
      </c>
      <c r="H82" s="44"/>
      <c r="I82" s="45"/>
      <c r="N82" s="40"/>
    </row>
    <row r="83" spans="1:14" ht="12.75" customHeight="1" x14ac:dyDescent="0.6">
      <c r="A83" s="106"/>
      <c r="B83" s="106"/>
      <c r="C83" s="37">
        <f>IFERROR(VLOOKUP(C82,sections!$H$4:$K$14,2,FALSE),"")</f>
        <v>8.1</v>
      </c>
      <c r="D83" s="46">
        <f>IFERROR(VLOOKUP(D82,sections!$H$4:$K$14,2,FALSE),"")</f>
        <v>8.1999999999999993</v>
      </c>
      <c r="E83" s="47">
        <f>IFERROR(VLOOKUP(E82,sections!$H$4:$K$14,2,FALSE),"")</f>
        <v>8.1999999999999993</v>
      </c>
      <c r="F83" s="47">
        <f>IFERROR(VLOOKUP(F82,sections!$H$4:$K$14,2,FALSE),"")</f>
        <v>8.1999999999999993</v>
      </c>
      <c r="G83" s="46">
        <f>IFERROR(VLOOKUP(G82,sections!$H$4:$K$14,2,FALSE),"")</f>
        <v>8.1</v>
      </c>
      <c r="H83" s="38">
        <f>IF(SUM(C83:G83)&gt;0,SUM(C83:G83),0.1)</f>
        <v>40.799999999999997</v>
      </c>
      <c r="I83" s="39">
        <v>99</v>
      </c>
      <c r="K83" s="6">
        <f>RANK(H83,H$3:H$167,0)</f>
        <v>8</v>
      </c>
      <c r="M83" s="6" t="str">
        <f>B82</f>
        <v>MNU Sarvan Singh &amp; Phil East</v>
      </c>
      <c r="N83" s="40">
        <f>IFERROR(H83+I83,"")</f>
        <v>139.80000000000001</v>
      </c>
    </row>
    <row r="84" spans="1:14" ht="12.75" customHeight="1" x14ac:dyDescent="0.35">
      <c r="N84" s="40"/>
    </row>
    <row r="85" spans="1:14" ht="12.75" customHeight="1" x14ac:dyDescent="0.7">
      <c r="A85" s="29" t="s">
        <v>264</v>
      </c>
      <c r="B85" s="30"/>
      <c r="C85" s="31">
        <v>1</v>
      </c>
      <c r="D85" s="31">
        <v>2</v>
      </c>
      <c r="E85" s="31">
        <v>3</v>
      </c>
      <c r="F85" s="31">
        <v>4</v>
      </c>
      <c r="G85" s="31">
        <v>5</v>
      </c>
      <c r="H85" s="32" t="s">
        <v>258</v>
      </c>
      <c r="I85" s="33"/>
      <c r="N85" s="40"/>
    </row>
    <row r="86" spans="1:14" ht="12.75" customHeight="1" x14ac:dyDescent="0.4">
      <c r="A86" s="109">
        <v>1</v>
      </c>
      <c r="B86" s="113" t="str">
        <f>sections!D3</f>
        <v>WAI Brent Wells &amp; Riley James</v>
      </c>
      <c r="C86" s="34" t="s">
        <v>4</v>
      </c>
      <c r="D86" s="34" t="s">
        <v>4</v>
      </c>
      <c r="E86" s="34" t="s">
        <v>8</v>
      </c>
      <c r="F86" s="34" t="s">
        <v>5</v>
      </c>
      <c r="G86" s="34" t="s">
        <v>8</v>
      </c>
      <c r="H86" s="35"/>
      <c r="I86" s="36"/>
      <c r="N86" s="40"/>
    </row>
    <row r="87" spans="1:14" ht="12.75" customHeight="1" x14ac:dyDescent="0.6">
      <c r="A87" s="106"/>
      <c r="B87" s="106"/>
      <c r="C87" s="37">
        <f>IFERROR(VLOOKUP(C86,sections!$H$4:$K$14,2,FALSE),"")</f>
        <v>8.31</v>
      </c>
      <c r="D87" s="37">
        <f>IFERROR(VLOOKUP(D86,sections!$H$4:$K$14,2,FALSE),"")</f>
        <v>8.31</v>
      </c>
      <c r="E87" s="37">
        <f>IFERROR(VLOOKUP(E86,sections!$H$4:$K$14,2,FALSE),"")</f>
        <v>8.1</v>
      </c>
      <c r="F87" s="37">
        <f>IFERROR(VLOOKUP(F86,sections!$H$4:$K$14,2,FALSE),"")</f>
        <v>0</v>
      </c>
      <c r="G87" s="37">
        <f>IFERROR(VLOOKUP(G86,sections!$H$4:$K$14,2,FALSE),"")</f>
        <v>8.1</v>
      </c>
      <c r="H87" s="38">
        <f>IF(SUM(C87:G87)&gt;0,SUM(C87:G87),0.1)</f>
        <v>32.82</v>
      </c>
      <c r="I87" s="39">
        <v>99</v>
      </c>
      <c r="K87" s="6">
        <f>RANK(H87,H$3:H$167,0)</f>
        <v>19</v>
      </c>
      <c r="M87" s="6" t="str">
        <f>B86</f>
        <v>WAI Brent Wells &amp; Riley James</v>
      </c>
      <c r="N87" s="40">
        <f>IFERROR(H87+I87,"")</f>
        <v>131.82</v>
      </c>
    </row>
    <row r="88" spans="1:14" ht="12.75" customHeight="1" x14ac:dyDescent="0.4">
      <c r="A88" s="110">
        <v>2</v>
      </c>
      <c r="B88" s="112" t="str">
        <f>sections!D4</f>
        <v>NPL Jesse Laursen &amp; Rod Buck</v>
      </c>
      <c r="C88" s="41" t="s">
        <v>4</v>
      </c>
      <c r="D88" s="42" t="s">
        <v>6</v>
      </c>
      <c r="E88" s="42" t="s">
        <v>8</v>
      </c>
      <c r="F88" s="41" t="s">
        <v>7</v>
      </c>
      <c r="G88" s="43" t="str">
        <f>IFERROR(VLOOKUP(G86,sections!$H$4:$K$14,4,FALSE),"")</f>
        <v>2-3</v>
      </c>
      <c r="H88" s="44"/>
      <c r="I88" s="45"/>
      <c r="N88" s="40"/>
    </row>
    <row r="89" spans="1:14" ht="12.75" customHeight="1" x14ac:dyDescent="0.6">
      <c r="A89" s="106"/>
      <c r="B89" s="106"/>
      <c r="C89" s="46">
        <f>IFERROR(VLOOKUP(C88,sections!$H$4:$K$14,2,FALSE),"")</f>
        <v>8.31</v>
      </c>
      <c r="D89" s="47">
        <f>IFERROR(VLOOKUP(D88,sections!$H$4:$K$14,2,FALSE),"")</f>
        <v>8.1999999999999993</v>
      </c>
      <c r="E89" s="47">
        <f>IFERROR(VLOOKUP(E88,sections!$H$4:$K$14,2,FALSE),"")</f>
        <v>8.1</v>
      </c>
      <c r="F89" s="46">
        <f>IFERROR(VLOOKUP(F88,sections!$H$4:$K$14,2,FALSE),"")</f>
        <v>1.21</v>
      </c>
      <c r="G89" s="37">
        <f>IFERROR(VLOOKUP(G88,sections!$H$4:$K$14,2,FALSE),"")</f>
        <v>2.5</v>
      </c>
      <c r="H89" s="38">
        <f>IF(SUM(C89:G89)&gt;0,SUM(C89:G89),0.1)</f>
        <v>28.32</v>
      </c>
      <c r="I89" s="39">
        <v>57</v>
      </c>
      <c r="K89" s="6">
        <f>RANK(H89,H$3:H$167,0)</f>
        <v>26</v>
      </c>
      <c r="M89" s="6" t="str">
        <f>B88</f>
        <v>NPL Jesse Laursen &amp; Rod Buck</v>
      </c>
      <c r="N89" s="40">
        <f>IFERROR(H89+I89,"")</f>
        <v>85.32</v>
      </c>
    </row>
    <row r="90" spans="1:14" ht="12.75" customHeight="1" x14ac:dyDescent="0.4">
      <c r="A90" s="110">
        <v>3</v>
      </c>
      <c r="B90" s="112" t="str">
        <f>sections!D5</f>
        <v>BAYS Cam &amp; Neil Bowman</v>
      </c>
      <c r="C90" s="42" t="s">
        <v>5</v>
      </c>
      <c r="D90" s="48" t="str">
        <f>IFERROR(VLOOKUP(D88,sections!$H$4:$K$14,4,FALSE),"")</f>
        <v>1-3</v>
      </c>
      <c r="E90" s="41" t="s">
        <v>8</v>
      </c>
      <c r="F90" s="43" t="str">
        <f>IFERROR(VLOOKUP(F86,sections!$H$4:$K$14,4,FALSE),"")</f>
        <v>3-0</v>
      </c>
      <c r="G90" s="41" t="s">
        <v>7</v>
      </c>
      <c r="H90" s="44"/>
      <c r="I90" s="45"/>
      <c r="N90" s="40"/>
    </row>
    <row r="91" spans="1:14" ht="12.75" customHeight="1" x14ac:dyDescent="0.6">
      <c r="A91" s="106"/>
      <c r="B91" s="106"/>
      <c r="C91" s="47">
        <f>IFERROR(VLOOKUP(C90,sections!$H$4:$K$14,2,FALSE),"")</f>
        <v>0</v>
      </c>
      <c r="D91" s="47">
        <f>IFERROR(VLOOKUP(D90,sections!$H$4:$K$14,2,FALSE),"")</f>
        <v>1.21</v>
      </c>
      <c r="E91" s="46">
        <f>IFERROR(VLOOKUP(E90,sections!$H$4:$K$14,2,FALSE),"")</f>
        <v>8.1</v>
      </c>
      <c r="F91" s="37">
        <f>IFERROR(VLOOKUP(F90,sections!$H$4:$K$14,2,FALSE),"")</f>
        <v>8.31</v>
      </c>
      <c r="G91" s="46">
        <f>IFERROR(VLOOKUP(G90,sections!$H$4:$K$14,2,FALSE),"")</f>
        <v>1.21</v>
      </c>
      <c r="H91" s="38">
        <f>IF(SUM(C91:G91)&gt;0,SUM(C91:G91),0.1)</f>
        <v>18.829999999999998</v>
      </c>
      <c r="I91" s="39"/>
      <c r="K91" s="6">
        <f>RANK(H91,H$3:H$167,0)</f>
        <v>49</v>
      </c>
      <c r="M91" s="6" t="str">
        <f>B90</f>
        <v>BAYS Cam &amp; Neil Bowman</v>
      </c>
      <c r="N91" s="40">
        <f>IFERROR(H91+I91,"")</f>
        <v>18.829999999999998</v>
      </c>
    </row>
    <row r="92" spans="1:14" ht="12.75" customHeight="1" x14ac:dyDescent="0.4">
      <c r="A92" s="110">
        <v>4</v>
      </c>
      <c r="B92" s="112" t="str">
        <f>sections!D6</f>
        <v>PAT Antonio Tupuola and Glen Robust</v>
      </c>
      <c r="C92" s="48" t="str">
        <f>IFERROR(VLOOKUP(C90,sections!$H$4:$K$14,4,FALSE),"")</f>
        <v>3-0</v>
      </c>
      <c r="D92" s="41" t="s">
        <v>6</v>
      </c>
      <c r="E92" s="43" t="str">
        <f>IFERROR(VLOOKUP(E86,sections!$H$4:$K$14,4,FALSE),"")</f>
        <v>2-3</v>
      </c>
      <c r="F92" s="49" t="str">
        <f>IFERROR(VLOOKUP(F88,sections!$H$4:$K$14,4,FALSE),"")</f>
        <v>3-1</v>
      </c>
      <c r="G92" s="42" t="s">
        <v>5</v>
      </c>
      <c r="H92" s="44"/>
      <c r="I92" s="45"/>
      <c r="N92" s="40"/>
    </row>
    <row r="93" spans="1:14" ht="12.75" customHeight="1" x14ac:dyDescent="0.6">
      <c r="A93" s="111"/>
      <c r="B93" s="106"/>
      <c r="C93" s="47">
        <f>IFERROR(VLOOKUP(C92,sections!$H$4:$K$14,2,FALSE),"")</f>
        <v>8.31</v>
      </c>
      <c r="D93" s="46">
        <f>IFERROR(VLOOKUP(D92,sections!$H$4:$K$14,2,FALSE),"")</f>
        <v>8.1999999999999993</v>
      </c>
      <c r="E93" s="37">
        <f>IFERROR(VLOOKUP(E92,sections!$H$4:$K$14,2,FALSE),"")</f>
        <v>2.5</v>
      </c>
      <c r="F93" s="46">
        <f>IFERROR(VLOOKUP(F92,sections!$H$4:$K$14,2,FALSE),"")</f>
        <v>8.1999999999999993</v>
      </c>
      <c r="G93" s="47">
        <f>IFERROR(VLOOKUP(G92,sections!$H$4:$K$14,2,FALSE),"")</f>
        <v>0</v>
      </c>
      <c r="H93" s="38">
        <f>IF(SUM(C93:G93)&gt;0,SUM(C93:G93),0.1)</f>
        <v>27.209999999999997</v>
      </c>
      <c r="I93" s="39">
        <v>57</v>
      </c>
      <c r="K93" s="6">
        <f>RANK(H93,H$3:H$167,0)</f>
        <v>31</v>
      </c>
      <c r="M93" s="6" t="str">
        <f>B92</f>
        <v>PAT Antonio Tupuola and Glen Robust</v>
      </c>
      <c r="N93" s="40">
        <f>IFERROR(H93+I93,"")</f>
        <v>84.21</v>
      </c>
    </row>
    <row r="94" spans="1:14" ht="12.75" customHeight="1" x14ac:dyDescent="0.4">
      <c r="A94" s="110">
        <v>5</v>
      </c>
      <c r="B94" s="112" t="str">
        <f>sections!D7</f>
        <v>TGA Josh Va'afusu &amp; Dave Harman</v>
      </c>
      <c r="C94" s="49" t="str">
        <f>IFERROR(VLOOKUP(C88,sections!$H$4:$K$14,4,FALSE),"")</f>
        <v>0-3</v>
      </c>
      <c r="D94" s="43" t="str">
        <f>IFERROR(VLOOKUP(D86,sections!$H$4:$K$14,4,FALSE),"")</f>
        <v>0-3</v>
      </c>
      <c r="E94" s="49" t="str">
        <f>IFERROR(VLOOKUP(E90,sections!$H$4:$K$14,4,FALSE),"")</f>
        <v>2-3</v>
      </c>
      <c r="F94" s="42" t="s">
        <v>9</v>
      </c>
      <c r="G94" s="48" t="str">
        <f>IFERROR(VLOOKUP(G92,sections!$H$4:$K$14,4,FALSE),"")</f>
        <v>3-0</v>
      </c>
      <c r="H94" s="44"/>
      <c r="I94" s="45"/>
      <c r="N94" s="40"/>
    </row>
    <row r="95" spans="1:14" ht="12.75" customHeight="1" x14ac:dyDescent="0.6">
      <c r="A95" s="106"/>
      <c r="B95" s="106"/>
      <c r="C95" s="46">
        <f>IFERROR(VLOOKUP(C94,sections!$H$4:$K$14,2,FALSE),"")</f>
        <v>0</v>
      </c>
      <c r="D95" s="37">
        <f>IFERROR(VLOOKUP(D94,sections!$H$4:$K$14,2,FALSE),"")</f>
        <v>0</v>
      </c>
      <c r="E95" s="46">
        <f>IFERROR(VLOOKUP(E94,sections!$H$4:$K$14,2,FALSE),"")</f>
        <v>2.5</v>
      </c>
      <c r="F95" s="47">
        <f>IFERROR(VLOOKUP(F94,sections!$H$4:$K$14,2,FALSE),"")</f>
        <v>2.5</v>
      </c>
      <c r="G95" s="47">
        <f>IFERROR(VLOOKUP(G94,sections!$H$4:$K$14,2,FALSE),"")</f>
        <v>8.31</v>
      </c>
      <c r="H95" s="38">
        <f>IF(SUM(C95:G95)&gt;0,SUM(C95:G95),0.1)</f>
        <v>13.31</v>
      </c>
      <c r="I95" s="39"/>
      <c r="K95" s="6">
        <f>RANK(H95,H$3:H$167,0)</f>
        <v>55</v>
      </c>
      <c r="M95" s="6" t="str">
        <f>B94</f>
        <v>TGA Josh Va'afusu &amp; Dave Harman</v>
      </c>
      <c r="N95" s="40">
        <f>IFERROR(H95+I95,"")</f>
        <v>13.31</v>
      </c>
    </row>
    <row r="96" spans="1:14" ht="12.75" customHeight="1" x14ac:dyDescent="0.4">
      <c r="A96" s="110">
        <v>6</v>
      </c>
      <c r="B96" s="112" t="str">
        <f>sections!D8</f>
        <v>PAT Dean Brown &amp; Mark Lowry</v>
      </c>
      <c r="C96" s="43" t="str">
        <f>IFERROR(VLOOKUP(C86,sections!$H$4:$K$14,4,FALSE),"")</f>
        <v>0-3</v>
      </c>
      <c r="D96" s="49" t="str">
        <f>IFERROR(VLOOKUP(D92,sections!$H$4:$K$14,4,FALSE),"")</f>
        <v>1-3</v>
      </c>
      <c r="E96" s="48" t="str">
        <f>IFERROR(VLOOKUP(E88,sections!$H$4:$K$14,4,FALSE),"")</f>
        <v>2-3</v>
      </c>
      <c r="F96" s="48" t="str">
        <f>IFERROR(VLOOKUP(F94,sections!$H$4:$K$14,4,FALSE),"")</f>
        <v>3-2</v>
      </c>
      <c r="G96" s="49" t="str">
        <f>IFERROR(VLOOKUP(G90,sections!$H$4:$K$14,4,FALSE),"")</f>
        <v>3-1</v>
      </c>
      <c r="H96" s="44"/>
      <c r="I96" s="45"/>
      <c r="N96" s="40"/>
    </row>
    <row r="97" spans="1:14" ht="12.75" customHeight="1" x14ac:dyDescent="0.6">
      <c r="A97" s="106"/>
      <c r="B97" s="106"/>
      <c r="C97" s="37">
        <f>IFERROR(VLOOKUP(C96,sections!$H$4:$K$14,2,FALSE),"")</f>
        <v>0</v>
      </c>
      <c r="D97" s="46">
        <f>IFERROR(VLOOKUP(D96,sections!$H$4:$K$14,2,FALSE),"")</f>
        <v>1.21</v>
      </c>
      <c r="E97" s="47">
        <f>IFERROR(VLOOKUP(E96,sections!$H$4:$K$14,2,FALSE),"")</f>
        <v>2.5</v>
      </c>
      <c r="F97" s="47">
        <f>IFERROR(VLOOKUP(F96,sections!$H$4:$K$14,2,FALSE),"")</f>
        <v>8.1</v>
      </c>
      <c r="G97" s="46">
        <f>IFERROR(VLOOKUP(G96,sections!$H$4:$K$14,2,FALSE),"")</f>
        <v>8.1999999999999993</v>
      </c>
      <c r="H97" s="38">
        <f>IF(SUM(C97:G97)&gt;0,SUM(C97:G97),0.1)</f>
        <v>20.009999999999998</v>
      </c>
      <c r="I97" s="39"/>
      <c r="K97" s="6">
        <f>RANK(H97,H$3:H$167,0)</f>
        <v>45</v>
      </c>
      <c r="M97" s="6" t="str">
        <f>B96</f>
        <v>PAT Dean Brown &amp; Mark Lowry</v>
      </c>
      <c r="N97" s="40">
        <f>IFERROR(H97+I97,"")</f>
        <v>20.009999999999998</v>
      </c>
    </row>
    <row r="98" spans="1:14" ht="12.75" customHeight="1" x14ac:dyDescent="0.35">
      <c r="N98" s="40"/>
    </row>
    <row r="99" spans="1:14" ht="12.75" customHeight="1" x14ac:dyDescent="0.7">
      <c r="A99" s="29" t="s">
        <v>265</v>
      </c>
      <c r="B99" s="30"/>
      <c r="C99" s="31">
        <v>1</v>
      </c>
      <c r="D99" s="31">
        <v>2</v>
      </c>
      <c r="E99" s="31">
        <v>3</v>
      </c>
      <c r="F99" s="31">
        <v>4</v>
      </c>
      <c r="G99" s="31">
        <v>5</v>
      </c>
      <c r="H99" s="32" t="s">
        <v>258</v>
      </c>
      <c r="I99" s="33"/>
      <c r="N99" s="40"/>
    </row>
    <row r="100" spans="1:14" ht="12.75" customHeight="1" x14ac:dyDescent="0.4">
      <c r="A100" s="109">
        <v>1</v>
      </c>
      <c r="B100" s="113" t="str">
        <f>sections!D11</f>
        <v>POR Craig Steinmetz &amp; Wayne Tibbitts</v>
      </c>
      <c r="C100" s="34" t="s">
        <v>4</v>
      </c>
      <c r="D100" s="34" t="s">
        <v>4</v>
      </c>
      <c r="E100" s="34" t="s">
        <v>8</v>
      </c>
      <c r="F100" s="34" t="s">
        <v>8</v>
      </c>
      <c r="G100" s="34" t="s">
        <v>9</v>
      </c>
      <c r="H100" s="35"/>
      <c r="I100" s="36"/>
      <c r="N100" s="40"/>
    </row>
    <row r="101" spans="1:14" ht="12.75" customHeight="1" x14ac:dyDescent="0.6">
      <c r="A101" s="106"/>
      <c r="B101" s="106"/>
      <c r="C101" s="37">
        <f>IFERROR(VLOOKUP(C100,sections!$H$4:$K$14,2,FALSE),"")</f>
        <v>8.31</v>
      </c>
      <c r="D101" s="37">
        <f>IFERROR(VLOOKUP(D100,sections!$H$4:$K$14,2,FALSE),"")</f>
        <v>8.31</v>
      </c>
      <c r="E101" s="37">
        <f>IFERROR(VLOOKUP(E100,sections!$H$4:$K$14,2,FALSE),"")</f>
        <v>8.1</v>
      </c>
      <c r="F101" s="37">
        <f>IFERROR(VLOOKUP(F100,sections!$H$4:$K$14,2,FALSE),"")</f>
        <v>8.1</v>
      </c>
      <c r="G101" s="37">
        <f>IFERROR(VLOOKUP(G100,sections!$H$4:$K$14,2,FALSE),"")</f>
        <v>2.5</v>
      </c>
      <c r="H101" s="38">
        <f>IF(SUM(C101:G101)&gt;0,SUM(C101:G101),0.1)</f>
        <v>35.32</v>
      </c>
      <c r="I101" s="39">
        <v>99</v>
      </c>
      <c r="K101" s="6">
        <f>RANK(H101,H$3:H$167,0)</f>
        <v>10</v>
      </c>
      <c r="M101" s="6" t="str">
        <f>B100</f>
        <v>POR Craig Steinmetz &amp; Wayne Tibbitts</v>
      </c>
      <c r="N101" s="40">
        <f>IFERROR(H101+I101,"")</f>
        <v>134.32</v>
      </c>
    </row>
    <row r="102" spans="1:14" ht="12.75" customHeight="1" x14ac:dyDescent="0.4">
      <c r="A102" s="110">
        <v>2</v>
      </c>
      <c r="B102" s="112" t="str">
        <f>sections!D12</f>
        <v>WAI Saiju Thomas &amp; Gary Abella</v>
      </c>
      <c r="C102" s="41" t="s">
        <v>6</v>
      </c>
      <c r="D102" s="42" t="s">
        <v>8</v>
      </c>
      <c r="E102" s="42" t="s">
        <v>6</v>
      </c>
      <c r="F102" s="41" t="s">
        <v>5</v>
      </c>
      <c r="G102" s="43" t="str">
        <f>IFERROR(VLOOKUP(G100,sections!$H$4:$K$14,4,FALSE),"")</f>
        <v>3-2</v>
      </c>
      <c r="H102" s="44"/>
      <c r="I102" s="45"/>
      <c r="N102" s="40"/>
    </row>
    <row r="103" spans="1:14" ht="12.75" customHeight="1" x14ac:dyDescent="0.6">
      <c r="A103" s="106"/>
      <c r="B103" s="106"/>
      <c r="C103" s="46">
        <f>IFERROR(VLOOKUP(C102,sections!$H$4:$K$14,2,FALSE),"")</f>
        <v>8.1999999999999993</v>
      </c>
      <c r="D103" s="47">
        <f>IFERROR(VLOOKUP(D102,sections!$H$4:$K$14,2,FALSE),"")</f>
        <v>8.1</v>
      </c>
      <c r="E103" s="47">
        <f>IFERROR(VLOOKUP(E102,sections!$H$4:$K$14,2,FALSE),"")</f>
        <v>8.1999999999999993</v>
      </c>
      <c r="F103" s="46">
        <f>IFERROR(VLOOKUP(F102,sections!$H$4:$K$14,2,FALSE),"")</f>
        <v>0</v>
      </c>
      <c r="G103" s="37">
        <f>IFERROR(VLOOKUP(G102,sections!$H$4:$K$14,2,FALSE),"")</f>
        <v>8.1</v>
      </c>
      <c r="H103" s="38">
        <f>IF(SUM(C103:G103)&gt;0,SUM(C103:G103),0.1)</f>
        <v>32.599999999999994</v>
      </c>
      <c r="I103" s="39">
        <v>57</v>
      </c>
      <c r="K103" s="6">
        <f>RANK(H103,H$3:H$167,0)</f>
        <v>20</v>
      </c>
      <c r="M103" s="6" t="str">
        <f>B102</f>
        <v>WAI Saiju Thomas &amp; Gary Abella</v>
      </c>
      <c r="N103" s="40">
        <f>IFERROR(H103+I103,"")</f>
        <v>89.6</v>
      </c>
    </row>
    <row r="104" spans="1:14" ht="12.75" customHeight="1" x14ac:dyDescent="0.4">
      <c r="A104" s="110">
        <v>3</v>
      </c>
      <c r="B104" s="112" t="str">
        <f>sections!D13</f>
        <v>TOK Matt &amp; Cooper McInnes</v>
      </c>
      <c r="C104" s="42" t="s">
        <v>8</v>
      </c>
      <c r="D104" s="48" t="str">
        <f>IFERROR(VLOOKUP(D102,sections!$H$4:$K$14,4,FALSE),"")</f>
        <v>2-3</v>
      </c>
      <c r="E104" s="41" t="s">
        <v>4</v>
      </c>
      <c r="F104" s="43" t="str">
        <f>IFERROR(VLOOKUP(F100,sections!$H$4:$K$14,4,FALSE),"")</f>
        <v>2-3</v>
      </c>
      <c r="G104" s="41" t="s">
        <v>4</v>
      </c>
      <c r="H104" s="44"/>
      <c r="I104" s="45"/>
      <c r="N104" s="40"/>
    </row>
    <row r="105" spans="1:14" ht="12.75" customHeight="1" x14ac:dyDescent="0.6">
      <c r="A105" s="106"/>
      <c r="B105" s="106"/>
      <c r="C105" s="47">
        <f>IFERROR(VLOOKUP(C104,sections!$H$4:$K$14,2,FALSE),"")</f>
        <v>8.1</v>
      </c>
      <c r="D105" s="47">
        <f>IFERROR(VLOOKUP(D104,sections!$H$4:$K$14,2,FALSE),"")</f>
        <v>2.5</v>
      </c>
      <c r="E105" s="46">
        <f>IFERROR(VLOOKUP(E104,sections!$H$4:$K$14,2,FALSE),"")</f>
        <v>8.31</v>
      </c>
      <c r="F105" s="37">
        <f>IFERROR(VLOOKUP(F104,sections!$H$4:$K$14,2,FALSE),"")</f>
        <v>2.5</v>
      </c>
      <c r="G105" s="46">
        <f>IFERROR(VLOOKUP(G104,sections!$H$4:$K$14,2,FALSE),"")</f>
        <v>8.31</v>
      </c>
      <c r="H105" s="38">
        <f>IF(SUM(C105:G105)&gt;0,SUM(C105:G105),0.1)</f>
        <v>29.72</v>
      </c>
      <c r="I105" s="39">
        <v>57</v>
      </c>
      <c r="K105" s="6">
        <f>RANK(H105,H$3:H$167,0)</f>
        <v>21</v>
      </c>
      <c r="M105" s="6" t="str">
        <f>B104</f>
        <v>TOK Matt &amp; Cooper McInnes</v>
      </c>
      <c r="N105" s="40">
        <f>IFERROR(H105+I105,"")</f>
        <v>86.72</v>
      </c>
    </row>
    <row r="106" spans="1:14" ht="12.75" customHeight="1" x14ac:dyDescent="0.4">
      <c r="A106" s="110">
        <v>4</v>
      </c>
      <c r="B106" s="112" t="str">
        <f>sections!D14</f>
        <v>PAT Sudeep Prasad and Manoj Gounder</v>
      </c>
      <c r="C106" s="48" t="str">
        <f>IFERROR(VLOOKUP(C104,sections!$H$4:$K$14,4,FALSE),"")</f>
        <v>2-3</v>
      </c>
      <c r="D106" s="41" t="s">
        <v>8</v>
      </c>
      <c r="E106" s="43" t="str">
        <f>IFERROR(VLOOKUP(E100,sections!$H$4:$K$14,4,FALSE),"")</f>
        <v>2-3</v>
      </c>
      <c r="F106" s="49" t="str">
        <f>IFERROR(VLOOKUP(F102,sections!$H$4:$K$14,4,FALSE),"")</f>
        <v>3-0</v>
      </c>
      <c r="G106" s="42" t="s">
        <v>8</v>
      </c>
      <c r="H106" s="44"/>
      <c r="I106" s="45"/>
      <c r="N106" s="40"/>
    </row>
    <row r="107" spans="1:14" ht="12.75" customHeight="1" x14ac:dyDescent="0.6">
      <c r="A107" s="111"/>
      <c r="B107" s="106"/>
      <c r="C107" s="47">
        <f>IFERROR(VLOOKUP(C106,sections!$H$4:$K$14,2,FALSE),"")</f>
        <v>2.5</v>
      </c>
      <c r="D107" s="46">
        <f>IFERROR(VLOOKUP(D106,sections!$H$4:$K$14,2,FALSE),"")</f>
        <v>8.1</v>
      </c>
      <c r="E107" s="37">
        <f>IFERROR(VLOOKUP(E106,sections!$H$4:$K$14,2,FALSE),"")</f>
        <v>2.5</v>
      </c>
      <c r="F107" s="46">
        <f>IFERROR(VLOOKUP(F106,sections!$H$4:$K$14,2,FALSE),"")</f>
        <v>8.31</v>
      </c>
      <c r="G107" s="47">
        <f>IFERROR(VLOOKUP(G106,sections!$H$4:$K$14,2,FALSE),"")</f>
        <v>8.1</v>
      </c>
      <c r="H107" s="38">
        <f>IF(SUM(C107:G107)&gt;0,SUM(C107:G107),0.1)</f>
        <v>29.509999999999998</v>
      </c>
      <c r="I107" s="39"/>
      <c r="K107" s="6">
        <f>RANK(H107,H$3:H$167,0)</f>
        <v>23</v>
      </c>
      <c r="M107" s="6" t="str">
        <f>B106</f>
        <v>PAT Sudeep Prasad and Manoj Gounder</v>
      </c>
      <c r="N107" s="40">
        <f>IFERROR(H107+I107,"")</f>
        <v>29.509999999999998</v>
      </c>
    </row>
    <row r="108" spans="1:14" ht="12.75" customHeight="1" x14ac:dyDescent="0.4">
      <c r="A108" s="110">
        <v>5</v>
      </c>
      <c r="B108" s="112" t="str">
        <f>sections!D15</f>
        <v>MNU Bas Kroon &amp; Darryl Rodgers</v>
      </c>
      <c r="C108" s="49" t="str">
        <f>IFERROR(VLOOKUP(C102,sections!$H$4:$K$14,4,FALSE),"")</f>
        <v>1-3</v>
      </c>
      <c r="D108" s="43" t="str">
        <f>IFERROR(VLOOKUP(D100,sections!$H$4:$K$14,4,FALSE),"")</f>
        <v>0-3</v>
      </c>
      <c r="E108" s="49" t="str">
        <f>IFERROR(VLOOKUP(E104,sections!$H$4:$K$14,4,FALSE),"")</f>
        <v>0-3</v>
      </c>
      <c r="F108" s="42" t="s">
        <v>4</v>
      </c>
      <c r="G108" s="48" t="str">
        <f>IFERROR(VLOOKUP(G106,sections!$H$4:$K$14,4,FALSE),"")</f>
        <v>2-3</v>
      </c>
      <c r="H108" s="44"/>
      <c r="I108" s="45"/>
      <c r="N108" s="40"/>
    </row>
    <row r="109" spans="1:14" ht="12.75" customHeight="1" x14ac:dyDescent="0.6">
      <c r="A109" s="106"/>
      <c r="B109" s="106"/>
      <c r="C109" s="46">
        <f>IFERROR(VLOOKUP(C108,sections!$H$4:$K$14,2,FALSE),"")</f>
        <v>1.21</v>
      </c>
      <c r="D109" s="37">
        <f>IFERROR(VLOOKUP(D108,sections!$H$4:$K$14,2,FALSE),"")</f>
        <v>0</v>
      </c>
      <c r="E109" s="46">
        <f>IFERROR(VLOOKUP(E108,sections!$H$4:$K$14,2,FALSE),"")</f>
        <v>0</v>
      </c>
      <c r="F109" s="47">
        <f>IFERROR(VLOOKUP(F108,sections!$H$4:$K$14,2,FALSE),"")</f>
        <v>8.31</v>
      </c>
      <c r="G109" s="47">
        <f>IFERROR(VLOOKUP(G108,sections!$H$4:$K$14,2,FALSE),"")</f>
        <v>2.5</v>
      </c>
      <c r="H109" s="38">
        <f>IF(SUM(C109:G109)&gt;0,SUM(C109:G109),0.1)</f>
        <v>12.02</v>
      </c>
      <c r="I109" s="39"/>
      <c r="K109" s="6">
        <f>RANK(H109,H$3:H$167,0)</f>
        <v>58</v>
      </c>
      <c r="M109" s="6" t="str">
        <f>B108</f>
        <v>MNU Bas Kroon &amp; Darryl Rodgers</v>
      </c>
      <c r="N109" s="40">
        <f>IFERROR(H109+I109,"")</f>
        <v>12.02</v>
      </c>
    </row>
    <row r="110" spans="1:14" ht="12.75" customHeight="1" x14ac:dyDescent="0.4">
      <c r="A110" s="110">
        <v>6</v>
      </c>
      <c r="B110" s="112" t="str">
        <f>sections!D16</f>
        <v>TGA Mark Parkinson &amp; Patuwai Woods</v>
      </c>
      <c r="C110" s="43" t="str">
        <f>IFERROR(VLOOKUP(C100,sections!$H$4:$K$14,4,FALSE),"")</f>
        <v>0-3</v>
      </c>
      <c r="D110" s="49" t="str">
        <f>IFERROR(VLOOKUP(D106,sections!$H$4:$K$14,4,FALSE),"")</f>
        <v>2-3</v>
      </c>
      <c r="E110" s="48" t="str">
        <f>IFERROR(VLOOKUP(E102,sections!$H$4:$K$14,4,FALSE),"")</f>
        <v>1-3</v>
      </c>
      <c r="F110" s="48" t="str">
        <f>IFERROR(VLOOKUP(F108,sections!$H$4:$K$14,4,FALSE),"")</f>
        <v>0-3</v>
      </c>
      <c r="G110" s="49" t="str">
        <f>IFERROR(VLOOKUP(G104,sections!$H$4:$K$14,4,FALSE),"")</f>
        <v>0-3</v>
      </c>
      <c r="H110" s="44"/>
      <c r="I110" s="45"/>
      <c r="N110" s="40"/>
    </row>
    <row r="111" spans="1:14" ht="12.75" customHeight="1" x14ac:dyDescent="0.6">
      <c r="A111" s="106"/>
      <c r="B111" s="106"/>
      <c r="C111" s="37">
        <f>IFERROR(VLOOKUP(C110,sections!$H$4:$K$14,2,FALSE),"")</f>
        <v>0</v>
      </c>
      <c r="D111" s="46">
        <f>IFERROR(VLOOKUP(D110,sections!$H$4:$K$14,2,FALSE),"")</f>
        <v>2.5</v>
      </c>
      <c r="E111" s="47">
        <f>IFERROR(VLOOKUP(E110,sections!$H$4:$K$14,2,FALSE),"")</f>
        <v>1.21</v>
      </c>
      <c r="F111" s="47">
        <f>IFERROR(VLOOKUP(F110,sections!$H$4:$K$14,2,FALSE),"")</f>
        <v>0</v>
      </c>
      <c r="G111" s="46">
        <f>IFERROR(VLOOKUP(G110,sections!$H$4:$K$14,2,FALSE),"")</f>
        <v>0</v>
      </c>
      <c r="H111" s="38">
        <f>IF(SUM(C111:G111)&gt;0,SUM(C111:G111),0.1)</f>
        <v>3.71</v>
      </c>
      <c r="I111" s="39"/>
      <c r="K111" s="6">
        <f>RANK(H111,H$3:H$167,0)</f>
        <v>69</v>
      </c>
      <c r="M111" s="6" t="str">
        <f>B110</f>
        <v>TGA Mark Parkinson &amp; Patuwai Woods</v>
      </c>
      <c r="N111" s="40">
        <f>IFERROR(H111+I111,"")</f>
        <v>3.71</v>
      </c>
    </row>
    <row r="112" spans="1:14" ht="12.75" customHeight="1" x14ac:dyDescent="0.35">
      <c r="N112" s="40"/>
    </row>
    <row r="113" spans="1:14" ht="12.75" customHeight="1" x14ac:dyDescent="0.7">
      <c r="A113" s="29" t="s">
        <v>266</v>
      </c>
      <c r="B113" s="30"/>
      <c r="C113" s="31">
        <v>1</v>
      </c>
      <c r="D113" s="31">
        <v>2</v>
      </c>
      <c r="E113" s="31">
        <v>3</v>
      </c>
      <c r="F113" s="31">
        <v>4</v>
      </c>
      <c r="G113" s="31">
        <v>5</v>
      </c>
      <c r="H113" s="32" t="s">
        <v>258</v>
      </c>
      <c r="I113" s="33"/>
      <c r="N113" s="40"/>
    </row>
    <row r="114" spans="1:14" ht="12.75" customHeight="1" x14ac:dyDescent="0.4">
      <c r="A114" s="109">
        <v>1</v>
      </c>
      <c r="B114" s="113" t="str">
        <f>sections!D19</f>
        <v>TGA Mike Ryan &amp; Brian Ward</v>
      </c>
      <c r="C114" s="34" t="s">
        <v>7</v>
      </c>
      <c r="D114" s="34" t="s">
        <v>6</v>
      </c>
      <c r="E114" s="34" t="s">
        <v>4</v>
      </c>
      <c r="F114" s="34" t="s">
        <v>7</v>
      </c>
      <c r="G114" s="34" t="s">
        <v>5</v>
      </c>
      <c r="H114" s="35"/>
      <c r="I114" s="36"/>
      <c r="N114" s="40"/>
    </row>
    <row r="115" spans="1:14" ht="12.75" customHeight="1" x14ac:dyDescent="0.6">
      <c r="A115" s="106"/>
      <c r="B115" s="106"/>
      <c r="C115" s="37">
        <f>IFERROR(VLOOKUP(C114,sections!$H$4:$K$14,2,FALSE),"")</f>
        <v>1.21</v>
      </c>
      <c r="D115" s="37">
        <f>IFERROR(VLOOKUP(D114,sections!$H$4:$K$14,2,FALSE),"")</f>
        <v>8.1999999999999993</v>
      </c>
      <c r="E115" s="37">
        <f>IFERROR(VLOOKUP(E114,sections!$H$4:$K$14,2,FALSE),"")</f>
        <v>8.31</v>
      </c>
      <c r="F115" s="37">
        <f>IFERROR(VLOOKUP(F114,sections!$H$4:$K$14,2,FALSE),"")</f>
        <v>1.21</v>
      </c>
      <c r="G115" s="37">
        <f>IFERROR(VLOOKUP(G114,sections!$H$4:$K$14,2,FALSE),"")</f>
        <v>0</v>
      </c>
      <c r="H115" s="38">
        <f>IF(SUM(C115:G115)&gt;0,SUM(C115:G115),0.1)</f>
        <v>18.93</v>
      </c>
      <c r="I115" s="39"/>
      <c r="K115" s="6">
        <f>RANK(H115,H$3:H$167,0)</f>
        <v>47</v>
      </c>
      <c r="M115" s="6" t="str">
        <f>B114</f>
        <v>TGA Mike Ryan &amp; Brian Ward</v>
      </c>
      <c r="N115" s="40">
        <f>IFERROR(H115+I115,"")</f>
        <v>18.93</v>
      </c>
    </row>
    <row r="116" spans="1:14" ht="12.75" customHeight="1" x14ac:dyDescent="0.4">
      <c r="A116" s="110">
        <v>2</v>
      </c>
      <c r="B116" s="112" t="str">
        <f>sections!D20</f>
        <v>HEN Tony Van Wijk &amp; Sumit Monga</v>
      </c>
      <c r="C116" s="41" t="s">
        <v>8</v>
      </c>
      <c r="D116" s="42" t="s">
        <v>6</v>
      </c>
      <c r="E116" s="42" t="s">
        <v>8</v>
      </c>
      <c r="F116" s="41" t="s">
        <v>4</v>
      </c>
      <c r="G116" s="43" t="str">
        <f>IFERROR(VLOOKUP(G114,sections!$H$4:$K$14,4,FALSE),"")</f>
        <v>3-0</v>
      </c>
      <c r="H116" s="44"/>
      <c r="I116" s="45"/>
      <c r="N116" s="40"/>
    </row>
    <row r="117" spans="1:14" ht="12.75" customHeight="1" x14ac:dyDescent="0.6">
      <c r="A117" s="106"/>
      <c r="B117" s="106"/>
      <c r="C117" s="46">
        <f>IFERROR(VLOOKUP(C116,sections!$H$4:$K$14,2,FALSE),"")</f>
        <v>8.1</v>
      </c>
      <c r="D117" s="47">
        <f>IFERROR(VLOOKUP(D116,sections!$H$4:$K$14,2,FALSE),"")</f>
        <v>8.1999999999999993</v>
      </c>
      <c r="E117" s="47">
        <f>IFERROR(VLOOKUP(E116,sections!$H$4:$K$14,2,FALSE),"")</f>
        <v>8.1</v>
      </c>
      <c r="F117" s="46">
        <f>IFERROR(VLOOKUP(F116,sections!$H$4:$K$14,2,FALSE),"")</f>
        <v>8.31</v>
      </c>
      <c r="G117" s="37">
        <f>IFERROR(VLOOKUP(G116,sections!$H$4:$K$14,2,FALSE),"")</f>
        <v>8.31</v>
      </c>
      <c r="H117" s="38">
        <f>IF(SUM(C117:G117)&gt;0,SUM(C117:G117),0.1)</f>
        <v>41.02</v>
      </c>
      <c r="I117" s="39">
        <v>99</v>
      </c>
      <c r="K117" s="6">
        <f>RANK(H117,H$3:H$167,0)</f>
        <v>4</v>
      </c>
      <c r="M117" s="6" t="str">
        <f>B116</f>
        <v>HEN Tony Van Wijk &amp; Sumit Monga</v>
      </c>
      <c r="N117" s="40">
        <f>IFERROR(H117+I117,"")</f>
        <v>140.02000000000001</v>
      </c>
    </row>
    <row r="118" spans="1:14" ht="12.75" customHeight="1" x14ac:dyDescent="0.4">
      <c r="A118" s="110">
        <v>3</v>
      </c>
      <c r="B118" s="112" t="str">
        <f>sections!D21</f>
        <v>SWA Kim Cullen &amp; Tatum Manning</v>
      </c>
      <c r="C118" s="42" t="s">
        <v>4</v>
      </c>
      <c r="D118" s="48" t="str">
        <f>IFERROR(VLOOKUP(D116,sections!$H$4:$K$14,4,FALSE),"")</f>
        <v>1-3</v>
      </c>
      <c r="E118" s="41" t="s">
        <v>6</v>
      </c>
      <c r="F118" s="43" t="str">
        <f>IFERROR(VLOOKUP(F114,sections!$H$4:$K$14,4,FALSE),"")</f>
        <v>3-1</v>
      </c>
      <c r="G118" s="41" t="s">
        <v>8</v>
      </c>
      <c r="H118" s="44"/>
      <c r="I118" s="45"/>
      <c r="N118" s="40"/>
    </row>
    <row r="119" spans="1:14" ht="12.75" customHeight="1" x14ac:dyDescent="0.6">
      <c r="A119" s="106"/>
      <c r="B119" s="106"/>
      <c r="C119" s="47">
        <f>IFERROR(VLOOKUP(C118,sections!$H$4:$K$14,2,FALSE),"")</f>
        <v>8.31</v>
      </c>
      <c r="D119" s="47">
        <f>IFERROR(VLOOKUP(D118,sections!$H$4:$K$14,2,FALSE),"")</f>
        <v>1.21</v>
      </c>
      <c r="E119" s="46">
        <f>IFERROR(VLOOKUP(E118,sections!$H$4:$K$14,2,FALSE),"")</f>
        <v>8.1999999999999993</v>
      </c>
      <c r="F119" s="37">
        <f>IFERROR(VLOOKUP(F118,sections!$H$4:$K$14,2,FALSE),"")</f>
        <v>8.1999999999999993</v>
      </c>
      <c r="G119" s="46">
        <f>IFERROR(VLOOKUP(G118,sections!$H$4:$K$14,2,FALSE),"")</f>
        <v>8.1</v>
      </c>
      <c r="H119" s="38">
        <f>IF(SUM(C119:G119)&gt;0,SUM(C119:G119),0.1)</f>
        <v>34.019999999999996</v>
      </c>
      <c r="I119" s="39">
        <v>57</v>
      </c>
      <c r="K119" s="6">
        <f>RANK(H119,H$3:H$167,0)</f>
        <v>18</v>
      </c>
      <c r="M119" s="6" t="str">
        <f>B118</f>
        <v>SWA Kim Cullen &amp; Tatum Manning</v>
      </c>
      <c r="N119" s="40">
        <f>IFERROR(H119+I119,"")</f>
        <v>91.02</v>
      </c>
    </row>
    <row r="120" spans="1:14" ht="12.75" customHeight="1" x14ac:dyDescent="0.4">
      <c r="A120" s="110">
        <v>4</v>
      </c>
      <c r="B120" s="112" t="str">
        <f>sections!D22</f>
        <v>BAYS Alex Watson and Shayne Heyns</v>
      </c>
      <c r="C120" s="48" t="str">
        <f>IFERROR(VLOOKUP(C118,sections!$H$4:$K$14,4,FALSE),"")</f>
        <v>0-3</v>
      </c>
      <c r="D120" s="41" t="s">
        <v>5</v>
      </c>
      <c r="E120" s="43" t="str">
        <f>IFERROR(VLOOKUP(E114,sections!$H$4:$K$14,4,FALSE),"")</f>
        <v>0-3</v>
      </c>
      <c r="F120" s="49" t="str">
        <f>IFERROR(VLOOKUP(F116,sections!$H$4:$K$14,4,FALSE),"")</f>
        <v>0-3</v>
      </c>
      <c r="G120" s="42" t="s">
        <v>4</v>
      </c>
      <c r="H120" s="44"/>
      <c r="I120" s="45"/>
      <c r="N120" s="40"/>
    </row>
    <row r="121" spans="1:14" ht="12.75" customHeight="1" x14ac:dyDescent="0.6">
      <c r="A121" s="111"/>
      <c r="B121" s="106"/>
      <c r="C121" s="47">
        <f>IFERROR(VLOOKUP(C120,sections!$H$4:$K$14,2,FALSE),"")</f>
        <v>0</v>
      </c>
      <c r="D121" s="46">
        <f>IFERROR(VLOOKUP(D120,sections!$H$4:$K$14,2,FALSE),"")</f>
        <v>0</v>
      </c>
      <c r="E121" s="37">
        <f>IFERROR(VLOOKUP(E120,sections!$H$4:$K$14,2,FALSE),"")</f>
        <v>0</v>
      </c>
      <c r="F121" s="46">
        <f>IFERROR(VLOOKUP(F120,sections!$H$4:$K$14,2,FALSE),"")</f>
        <v>0</v>
      </c>
      <c r="G121" s="47">
        <f>IFERROR(VLOOKUP(G120,sections!$H$4:$K$14,2,FALSE),"")</f>
        <v>8.31</v>
      </c>
      <c r="H121" s="38">
        <f>IF(SUM(C121:G121)&gt;0,SUM(C121:G121),0.1)</f>
        <v>8.31</v>
      </c>
      <c r="I121" s="39"/>
      <c r="K121" s="6">
        <f>RANK(H121,H$3:H$167,0)</f>
        <v>64</v>
      </c>
      <c r="M121" s="6" t="str">
        <f>B120</f>
        <v>BAYS Alex Watson and Shayne Heyns</v>
      </c>
      <c r="N121" s="40">
        <f>IFERROR(H121+I121,"")</f>
        <v>8.31</v>
      </c>
    </row>
    <row r="122" spans="1:14" ht="12.75" customHeight="1" x14ac:dyDescent="0.4">
      <c r="A122" s="110">
        <v>5</v>
      </c>
      <c r="B122" s="112" t="str">
        <f>sections!D23</f>
        <v>WHAN Cory Diamond &amp; Paul Stevens</v>
      </c>
      <c r="C122" s="49" t="str">
        <f>IFERROR(VLOOKUP(C116,sections!$H$4:$K$14,4,FALSE),"")</f>
        <v>2-3</v>
      </c>
      <c r="D122" s="43" t="str">
        <f>IFERROR(VLOOKUP(D114,sections!$H$4:$K$14,4,FALSE),"")</f>
        <v>1-3</v>
      </c>
      <c r="E122" s="49" t="str">
        <f>IFERROR(VLOOKUP(E118,sections!$H$4:$K$14,4,FALSE),"")</f>
        <v>1-3</v>
      </c>
      <c r="F122" s="42" t="s">
        <v>7</v>
      </c>
      <c r="G122" s="48" t="str">
        <f>IFERROR(VLOOKUP(G120,sections!$H$4:$K$14,4,FALSE),"")</f>
        <v>0-3</v>
      </c>
      <c r="H122" s="44"/>
      <c r="I122" s="45"/>
      <c r="N122" s="40"/>
    </row>
    <row r="123" spans="1:14" ht="12.75" customHeight="1" x14ac:dyDescent="0.6">
      <c r="A123" s="106"/>
      <c r="B123" s="106"/>
      <c r="C123" s="46">
        <f>IFERROR(VLOOKUP(C122,sections!$H$4:$K$14,2,FALSE),"")</f>
        <v>2.5</v>
      </c>
      <c r="D123" s="37">
        <f>IFERROR(VLOOKUP(D122,sections!$H$4:$K$14,2,FALSE),"")</f>
        <v>1.21</v>
      </c>
      <c r="E123" s="46">
        <f>IFERROR(VLOOKUP(E122,sections!$H$4:$K$14,2,FALSE),"")</f>
        <v>1.21</v>
      </c>
      <c r="F123" s="47">
        <f>IFERROR(VLOOKUP(F122,sections!$H$4:$K$14,2,FALSE),"")</f>
        <v>1.21</v>
      </c>
      <c r="G123" s="47">
        <f>IFERROR(VLOOKUP(G122,sections!$H$4:$K$14,2,FALSE),"")</f>
        <v>0</v>
      </c>
      <c r="H123" s="38">
        <f>IF(SUM(C123:G123)&gt;0,SUM(C123:G123),0.1)</f>
        <v>6.13</v>
      </c>
      <c r="I123" s="39"/>
      <c r="K123" s="6">
        <f>RANK(H123,H$3:H$167,0)</f>
        <v>67</v>
      </c>
      <c r="M123" s="6" t="str">
        <f>B122</f>
        <v>WHAN Cory Diamond &amp; Paul Stevens</v>
      </c>
      <c r="N123" s="40">
        <f>IFERROR(H123+I123,"")</f>
        <v>6.13</v>
      </c>
    </row>
    <row r="124" spans="1:14" ht="12.75" customHeight="1" x14ac:dyDescent="0.4">
      <c r="A124" s="110">
        <v>6</v>
      </c>
      <c r="B124" s="112" t="str">
        <f>sections!D24</f>
        <v>OTA Lee Thongtha &amp; Tu Hererahi</v>
      </c>
      <c r="C124" s="43" t="str">
        <f>IFERROR(VLOOKUP(C114,sections!$H$4:$K$14,4,FALSE),"")</f>
        <v>3-1</v>
      </c>
      <c r="D124" s="49" t="str">
        <f>IFERROR(VLOOKUP(D120,sections!$H$4:$K$14,4,FALSE),"")</f>
        <v>3-0</v>
      </c>
      <c r="E124" s="48" t="str">
        <f>IFERROR(VLOOKUP(E116,sections!$H$4:$K$14,4,FALSE),"")</f>
        <v>2-3</v>
      </c>
      <c r="F124" s="48" t="str">
        <f>IFERROR(VLOOKUP(F122,sections!$H$4:$K$14,4,FALSE),"")</f>
        <v>3-1</v>
      </c>
      <c r="G124" s="49" t="str">
        <f>IFERROR(VLOOKUP(G118,sections!$H$4:$K$14,4,FALSE),"")</f>
        <v>2-3</v>
      </c>
      <c r="H124" s="44"/>
      <c r="I124" s="45"/>
      <c r="N124" s="40"/>
    </row>
    <row r="125" spans="1:14" ht="12.75" customHeight="1" x14ac:dyDescent="0.6">
      <c r="A125" s="106"/>
      <c r="B125" s="106"/>
      <c r="C125" s="37">
        <f>IFERROR(VLOOKUP(C124,sections!$H$4:$K$14,2,FALSE),"")</f>
        <v>8.1999999999999993</v>
      </c>
      <c r="D125" s="46">
        <f>IFERROR(VLOOKUP(D124,sections!$H$4:$K$14,2,FALSE),"")</f>
        <v>8.31</v>
      </c>
      <c r="E125" s="47">
        <f>IFERROR(VLOOKUP(E124,sections!$H$4:$K$14,2,FALSE),"")</f>
        <v>2.5</v>
      </c>
      <c r="F125" s="47">
        <f>IFERROR(VLOOKUP(F124,sections!$H$4:$K$14,2,FALSE),"")</f>
        <v>8.1999999999999993</v>
      </c>
      <c r="G125" s="46">
        <f>IFERROR(VLOOKUP(G124,sections!$H$4:$K$14,2,FALSE),"")</f>
        <v>2.5</v>
      </c>
      <c r="H125" s="38">
        <f>IF(SUM(C125:G125)&gt;0,SUM(C125:G125),0.1)</f>
        <v>29.709999999999997</v>
      </c>
      <c r="I125" s="39">
        <v>57</v>
      </c>
      <c r="K125" s="6">
        <f>RANK(H125,H$3:H$167,0)</f>
        <v>22</v>
      </c>
      <c r="M125" s="6" t="str">
        <f>B124</f>
        <v>OTA Lee Thongtha &amp; Tu Hererahi</v>
      </c>
      <c r="N125" s="40">
        <f>IFERROR(H125+I125,"")</f>
        <v>86.71</v>
      </c>
    </row>
    <row r="126" spans="1:14" ht="12.75" customHeight="1" x14ac:dyDescent="0.35">
      <c r="N126" s="40"/>
    </row>
    <row r="127" spans="1:14" ht="12.75" customHeight="1" x14ac:dyDescent="0.7">
      <c r="A127" s="29" t="s">
        <v>267</v>
      </c>
      <c r="B127" s="30"/>
      <c r="C127" s="31">
        <v>1</v>
      </c>
      <c r="D127" s="31">
        <v>2</v>
      </c>
      <c r="E127" s="31">
        <v>3</v>
      </c>
      <c r="F127" s="31">
        <v>4</v>
      </c>
      <c r="G127" s="31">
        <v>5</v>
      </c>
      <c r="H127" s="32" t="s">
        <v>258</v>
      </c>
      <c r="I127" s="33"/>
      <c r="N127" s="40"/>
    </row>
    <row r="128" spans="1:14" ht="12.75" customHeight="1" x14ac:dyDescent="0.4">
      <c r="A128" s="109">
        <v>1</v>
      </c>
      <c r="B128" s="113" t="str">
        <f>sections!D27</f>
        <v>LEV Billy McIntyre &amp; Crystalee Jane</v>
      </c>
      <c r="C128" s="34" t="s">
        <v>6</v>
      </c>
      <c r="D128" s="34" t="s">
        <v>6</v>
      </c>
      <c r="E128" s="34" t="s">
        <v>6</v>
      </c>
      <c r="F128" s="34" t="s">
        <v>6</v>
      </c>
      <c r="G128" s="34" t="s">
        <v>9</v>
      </c>
      <c r="H128" s="35"/>
      <c r="I128" s="36"/>
      <c r="N128" s="40"/>
    </row>
    <row r="129" spans="1:14" ht="12.75" customHeight="1" x14ac:dyDescent="0.6">
      <c r="A129" s="106"/>
      <c r="B129" s="106"/>
      <c r="C129" s="37">
        <f>IFERROR(VLOOKUP(C128,sections!$H$4:$K$14,2,FALSE),"")</f>
        <v>8.1999999999999993</v>
      </c>
      <c r="D129" s="37">
        <f>IFERROR(VLOOKUP(D128,sections!$H$4:$K$14,2,FALSE),"")</f>
        <v>8.1999999999999993</v>
      </c>
      <c r="E129" s="37">
        <f>IFERROR(VLOOKUP(E128,sections!$H$4:$K$14,2,FALSE),"")</f>
        <v>8.1999999999999993</v>
      </c>
      <c r="F129" s="37">
        <f>IFERROR(VLOOKUP(F128,sections!$H$4:$K$14,2,FALSE),"")</f>
        <v>8.1999999999999993</v>
      </c>
      <c r="G129" s="37">
        <f>IFERROR(VLOOKUP(G128,sections!$H$4:$K$14,2,FALSE),"")</f>
        <v>2.5</v>
      </c>
      <c r="H129" s="38">
        <f>IF(SUM(C129:G129)&gt;0,SUM(C129:G129),0.1)</f>
        <v>35.299999999999997</v>
      </c>
      <c r="I129" s="39">
        <v>57</v>
      </c>
      <c r="K129" s="6">
        <f>RANK(H129,H$3:H$167,0)</f>
        <v>11</v>
      </c>
      <c r="M129" s="6" t="str">
        <f>B128</f>
        <v>LEV Billy McIntyre &amp; Crystalee Jane</v>
      </c>
      <c r="N129" s="40">
        <f>IFERROR(H129+I129,"")</f>
        <v>92.3</v>
      </c>
    </row>
    <row r="130" spans="1:14" ht="12.75" customHeight="1" x14ac:dyDescent="0.4">
      <c r="A130" s="110">
        <v>2</v>
      </c>
      <c r="B130" s="112" t="str">
        <f>sections!D28</f>
        <v>NPL Patrick &amp; Riley O'Donnell</v>
      </c>
      <c r="C130" s="41" t="s">
        <v>6</v>
      </c>
      <c r="D130" s="42" t="s">
        <v>4</v>
      </c>
      <c r="E130" s="42" t="s">
        <v>8</v>
      </c>
      <c r="F130" s="41" t="s">
        <v>6</v>
      </c>
      <c r="G130" s="43" t="str">
        <f>IFERROR(VLOOKUP(G128,sections!$H$4:$K$14,4,FALSE),"")</f>
        <v>3-2</v>
      </c>
      <c r="H130" s="44"/>
      <c r="I130" s="45"/>
      <c r="N130" s="40"/>
    </row>
    <row r="131" spans="1:14" ht="12.75" customHeight="1" x14ac:dyDescent="0.6">
      <c r="A131" s="106"/>
      <c r="B131" s="106"/>
      <c r="C131" s="46">
        <f>IFERROR(VLOOKUP(C130,sections!$H$4:$K$14,2,FALSE),"")</f>
        <v>8.1999999999999993</v>
      </c>
      <c r="D131" s="47">
        <f>IFERROR(VLOOKUP(D130,sections!$H$4:$K$14,2,FALSE),"")</f>
        <v>8.31</v>
      </c>
      <c r="E131" s="47">
        <f>IFERROR(VLOOKUP(E130,sections!$H$4:$K$14,2,FALSE),"")</f>
        <v>8.1</v>
      </c>
      <c r="F131" s="46">
        <f>IFERROR(VLOOKUP(F130,sections!$H$4:$K$14,2,FALSE),"")</f>
        <v>8.1999999999999993</v>
      </c>
      <c r="G131" s="37">
        <f>IFERROR(VLOOKUP(G130,sections!$H$4:$K$14,2,FALSE),"")</f>
        <v>8.1</v>
      </c>
      <c r="H131" s="38">
        <f>IF(SUM(C131:G131)&gt;0,SUM(C131:G131),0.1)</f>
        <v>40.910000000000004</v>
      </c>
      <c r="I131" s="39">
        <v>99</v>
      </c>
      <c r="K131" s="6">
        <f>RANK(H131,H$3:H$167,0)</f>
        <v>6</v>
      </c>
      <c r="M131" s="6" t="str">
        <f>B130</f>
        <v>NPL Patrick &amp; Riley O'Donnell</v>
      </c>
      <c r="N131" s="40">
        <f>IFERROR(H131+I131,"")</f>
        <v>139.91</v>
      </c>
    </row>
    <row r="132" spans="1:14" ht="12.75" customHeight="1" x14ac:dyDescent="0.4">
      <c r="A132" s="110">
        <v>3</v>
      </c>
      <c r="B132" s="112" t="str">
        <f>sections!D29</f>
        <v>GLE Victoria Heavey &amp; Jane Wood</v>
      </c>
      <c r="C132" s="42" t="s">
        <v>6</v>
      </c>
      <c r="D132" s="48" t="str">
        <f>IFERROR(VLOOKUP(D130,sections!$H$4:$K$14,4,FALSE),"")</f>
        <v>0-3</v>
      </c>
      <c r="E132" s="41" t="s">
        <v>8</v>
      </c>
      <c r="F132" s="43" t="str">
        <f>IFERROR(VLOOKUP(F128,sections!$H$4:$K$14,4,FALSE),"")</f>
        <v>1-3</v>
      </c>
      <c r="G132" s="41" t="s">
        <v>4</v>
      </c>
      <c r="H132" s="44"/>
      <c r="I132" s="45"/>
      <c r="N132" s="40"/>
    </row>
    <row r="133" spans="1:14" ht="12.75" customHeight="1" x14ac:dyDescent="0.6">
      <c r="A133" s="106"/>
      <c r="B133" s="106"/>
      <c r="C133" s="47">
        <f>IFERROR(VLOOKUP(C132,sections!$H$4:$K$14,2,FALSE),"")</f>
        <v>8.1999999999999993</v>
      </c>
      <c r="D133" s="47">
        <f>IFERROR(VLOOKUP(D132,sections!$H$4:$K$14,2,FALSE),"")</f>
        <v>0</v>
      </c>
      <c r="E133" s="46">
        <f>IFERROR(VLOOKUP(E132,sections!$H$4:$K$14,2,FALSE),"")</f>
        <v>8.1</v>
      </c>
      <c r="F133" s="37">
        <f>IFERROR(VLOOKUP(F132,sections!$H$4:$K$14,2,FALSE),"")</f>
        <v>1.21</v>
      </c>
      <c r="G133" s="46">
        <f>IFERROR(VLOOKUP(G132,sections!$H$4:$K$14,2,FALSE),"")</f>
        <v>8.31</v>
      </c>
      <c r="H133" s="38">
        <f>IF(SUM(C133:G133)&gt;0,SUM(C133:G133),0.1)</f>
        <v>25.82</v>
      </c>
      <c r="I133" s="39">
        <v>57</v>
      </c>
      <c r="K133" s="6">
        <f>RANK(H133,H$3:H$167,0)</f>
        <v>35</v>
      </c>
      <c r="M133" s="6" t="str">
        <f>B132</f>
        <v>GLE Victoria Heavey &amp; Jane Wood</v>
      </c>
      <c r="N133" s="40">
        <f>IFERROR(H133+I133,"")</f>
        <v>82.82</v>
      </c>
    </row>
    <row r="134" spans="1:14" ht="12.75" customHeight="1" x14ac:dyDescent="0.4">
      <c r="A134" s="110">
        <v>4</v>
      </c>
      <c r="B134" s="112" t="str">
        <f>sections!D30</f>
        <v>TOK Peter Madsen and Les Wilkinson</v>
      </c>
      <c r="C134" s="48" t="str">
        <f>IFERROR(VLOOKUP(C132,sections!$H$4:$K$14,4,FALSE),"")</f>
        <v>1-3</v>
      </c>
      <c r="D134" s="41" t="s">
        <v>8</v>
      </c>
      <c r="E134" s="43" t="str">
        <f>IFERROR(VLOOKUP(E128,sections!$H$4:$K$14,4,FALSE),"")</f>
        <v>1-3</v>
      </c>
      <c r="F134" s="49" t="str">
        <f>IFERROR(VLOOKUP(F130,sections!$H$4:$K$14,4,FALSE),"")</f>
        <v>1-3</v>
      </c>
      <c r="G134" s="42" t="s">
        <v>4</v>
      </c>
      <c r="H134" s="44"/>
      <c r="I134" s="45"/>
      <c r="N134" s="40"/>
    </row>
    <row r="135" spans="1:14" ht="12.75" customHeight="1" x14ac:dyDescent="0.6">
      <c r="A135" s="111"/>
      <c r="B135" s="106"/>
      <c r="C135" s="47">
        <f>IFERROR(VLOOKUP(C134,sections!$H$4:$K$14,2,FALSE),"")</f>
        <v>1.21</v>
      </c>
      <c r="D135" s="46">
        <f>IFERROR(VLOOKUP(D134,sections!$H$4:$K$14,2,FALSE),"")</f>
        <v>8.1</v>
      </c>
      <c r="E135" s="37">
        <f>IFERROR(VLOOKUP(E134,sections!$H$4:$K$14,2,FALSE),"")</f>
        <v>1.21</v>
      </c>
      <c r="F135" s="46">
        <f>IFERROR(VLOOKUP(F134,sections!$H$4:$K$14,2,FALSE),"")</f>
        <v>1.21</v>
      </c>
      <c r="G135" s="47">
        <f>IFERROR(VLOOKUP(G134,sections!$H$4:$K$14,2,FALSE),"")</f>
        <v>8.31</v>
      </c>
      <c r="H135" s="38">
        <f>IF(SUM(C135:G135)&gt;0,SUM(C135:G135),0.1)</f>
        <v>20.04</v>
      </c>
      <c r="I135" s="39"/>
      <c r="K135" s="6">
        <f>RANK(H135,H$3:H$167,0)</f>
        <v>43</v>
      </c>
      <c r="M135" s="6" t="str">
        <f>B134</f>
        <v>TOK Peter Madsen and Les Wilkinson</v>
      </c>
      <c r="N135" s="40">
        <f>IFERROR(H135+I135,"")</f>
        <v>20.04</v>
      </c>
    </row>
    <row r="136" spans="1:14" ht="12.75" customHeight="1" x14ac:dyDescent="0.4">
      <c r="A136" s="110">
        <v>5</v>
      </c>
      <c r="B136" s="112" t="str">
        <f>sections!D31</f>
        <v>PAT Peter Whitehead &amp; Chris Walker</v>
      </c>
      <c r="C136" s="49" t="str">
        <f>IFERROR(VLOOKUP(C130,sections!$H$4:$K$14,4,FALSE),"")</f>
        <v>1-3</v>
      </c>
      <c r="D136" s="43" t="str">
        <f>IFERROR(VLOOKUP(D128,sections!$H$4:$K$14,4,FALSE),"")</f>
        <v>1-3</v>
      </c>
      <c r="E136" s="49" t="str">
        <f>IFERROR(VLOOKUP(E132,sections!$H$4:$K$14,4,FALSE),"")</f>
        <v>2-3</v>
      </c>
      <c r="F136" s="42" t="s">
        <v>6</v>
      </c>
      <c r="G136" s="48" t="str">
        <f>IFERROR(VLOOKUP(G134,sections!$H$4:$K$14,4,FALSE),"")</f>
        <v>0-3</v>
      </c>
      <c r="H136" s="44"/>
      <c r="I136" s="45"/>
      <c r="N136" s="40"/>
    </row>
    <row r="137" spans="1:14" ht="12.75" customHeight="1" x14ac:dyDescent="0.6">
      <c r="A137" s="106"/>
      <c r="B137" s="106"/>
      <c r="C137" s="46">
        <f>IFERROR(VLOOKUP(C136,sections!$H$4:$K$14,2,FALSE),"")</f>
        <v>1.21</v>
      </c>
      <c r="D137" s="37">
        <f>IFERROR(VLOOKUP(D136,sections!$H$4:$K$14,2,FALSE),"")</f>
        <v>1.21</v>
      </c>
      <c r="E137" s="46">
        <f>IFERROR(VLOOKUP(E136,sections!$H$4:$K$14,2,FALSE),"")</f>
        <v>2.5</v>
      </c>
      <c r="F137" s="47">
        <f>IFERROR(VLOOKUP(F136,sections!$H$4:$K$14,2,FALSE),"")</f>
        <v>8.1999999999999993</v>
      </c>
      <c r="G137" s="47">
        <f>IFERROR(VLOOKUP(G136,sections!$H$4:$K$14,2,FALSE),"")</f>
        <v>0</v>
      </c>
      <c r="H137" s="38">
        <f>IF(SUM(C137:G137)&gt;0,SUM(C137:G137),0.1)</f>
        <v>13.12</v>
      </c>
      <c r="I137" s="39"/>
      <c r="K137" s="6">
        <f>RANK(H137,H$3:H$167,0)</f>
        <v>57</v>
      </c>
      <c r="M137" s="6" t="str">
        <f>B136</f>
        <v>PAT Peter Whitehead &amp; Chris Walker</v>
      </c>
      <c r="N137" s="40">
        <f>IFERROR(H137+I137,"")</f>
        <v>13.12</v>
      </c>
    </row>
    <row r="138" spans="1:14" ht="12.75" customHeight="1" x14ac:dyDescent="0.4">
      <c r="A138" s="110">
        <v>6</v>
      </c>
      <c r="B138" s="112" t="str">
        <f>sections!D32</f>
        <v>TGA Wendy Thorn &amp; Pallas Elvin-Dewis</v>
      </c>
      <c r="C138" s="43" t="str">
        <f>IFERROR(VLOOKUP(C128,sections!$H$4:$K$14,4,FALSE),"")</f>
        <v>1-3</v>
      </c>
      <c r="D138" s="49" t="str">
        <f>IFERROR(VLOOKUP(D134,sections!$H$4:$K$14,4,FALSE),"")</f>
        <v>2-3</v>
      </c>
      <c r="E138" s="48" t="str">
        <f>IFERROR(VLOOKUP(E130,sections!$H$4:$K$14,4,FALSE),"")</f>
        <v>2-3</v>
      </c>
      <c r="F138" s="48" t="str">
        <f>IFERROR(VLOOKUP(F136,sections!$H$4:$K$14,4,FALSE),"")</f>
        <v>1-3</v>
      </c>
      <c r="G138" s="49" t="str">
        <f>IFERROR(VLOOKUP(G132,sections!$H$4:$K$14,4,FALSE),"")</f>
        <v>0-3</v>
      </c>
      <c r="H138" s="44"/>
      <c r="I138" s="45"/>
      <c r="N138" s="40"/>
    </row>
    <row r="139" spans="1:14" ht="12.75" customHeight="1" x14ac:dyDescent="0.6">
      <c r="A139" s="106"/>
      <c r="B139" s="106"/>
      <c r="C139" s="37">
        <f>IFERROR(VLOOKUP(C138,sections!$H$4:$K$14,2,FALSE),"")</f>
        <v>1.21</v>
      </c>
      <c r="D139" s="46">
        <f>IFERROR(VLOOKUP(D138,sections!$H$4:$K$14,2,FALSE),"")</f>
        <v>2.5</v>
      </c>
      <c r="E139" s="47">
        <f>IFERROR(VLOOKUP(E138,sections!$H$4:$K$14,2,FALSE),"")</f>
        <v>2.5</v>
      </c>
      <c r="F139" s="47">
        <f>IFERROR(VLOOKUP(F138,sections!$H$4:$K$14,2,FALSE),"")</f>
        <v>1.21</v>
      </c>
      <c r="G139" s="46">
        <f>IFERROR(VLOOKUP(G138,sections!$H$4:$K$14,2,FALSE),"")</f>
        <v>0</v>
      </c>
      <c r="H139" s="38">
        <f>IF(SUM(C139:G139)&gt;0,SUM(C139:G139),0.1)</f>
        <v>7.42</v>
      </c>
      <c r="I139" s="39"/>
      <c r="K139" s="6">
        <f>RANK(H139,H$3:H$167,0)</f>
        <v>65</v>
      </c>
      <c r="M139" s="6" t="str">
        <f>B138</f>
        <v>TGA Wendy Thorn &amp; Pallas Elvin-Dewis</v>
      </c>
      <c r="N139" s="40">
        <f>IFERROR(H139+I139,"")</f>
        <v>7.42</v>
      </c>
    </row>
    <row r="140" spans="1:14" ht="12.75" customHeight="1" x14ac:dyDescent="0.35"/>
    <row r="141" spans="1:14" ht="12.75" customHeight="1" x14ac:dyDescent="0.7">
      <c r="A141" s="29" t="s">
        <v>268</v>
      </c>
      <c r="B141" s="30"/>
      <c r="C141" s="31">
        <v>1</v>
      </c>
      <c r="D141" s="31">
        <v>2</v>
      </c>
      <c r="E141" s="31">
        <v>3</v>
      </c>
      <c r="F141" s="31">
        <v>4</v>
      </c>
      <c r="G141" s="31">
        <v>5</v>
      </c>
      <c r="H141" s="32" t="s">
        <v>258</v>
      </c>
      <c r="I141" s="33"/>
      <c r="N141" s="40"/>
    </row>
    <row r="142" spans="1:14" ht="12.75" customHeight="1" x14ac:dyDescent="0.4">
      <c r="A142" s="109">
        <v>1</v>
      </c>
      <c r="B142" s="113" t="str">
        <f>sections!D35</f>
        <v>SWA Blake Burnard &amp; Camelia Cook</v>
      </c>
      <c r="C142" s="34" t="s">
        <v>4</v>
      </c>
      <c r="D142" s="34" t="s">
        <v>4</v>
      </c>
      <c r="E142" s="34" t="s">
        <v>6</v>
      </c>
      <c r="F142" s="34" t="s">
        <v>7</v>
      </c>
      <c r="G142" s="34" t="s">
        <v>4</v>
      </c>
      <c r="H142" s="35"/>
      <c r="I142" s="36"/>
      <c r="N142" s="40"/>
    </row>
    <row r="143" spans="1:14" ht="12.75" customHeight="1" x14ac:dyDescent="0.6">
      <c r="A143" s="106"/>
      <c r="B143" s="106"/>
      <c r="C143" s="37">
        <f>IFERROR(VLOOKUP(C142,sections!$H$4:$K$14,2,FALSE),"")</f>
        <v>8.31</v>
      </c>
      <c r="D143" s="37">
        <f>IFERROR(VLOOKUP(D142,sections!$H$4:$K$14,2,FALSE),"")</f>
        <v>8.31</v>
      </c>
      <c r="E143" s="37">
        <f>IFERROR(VLOOKUP(E142,sections!$H$4:$K$14,2,FALSE),"")</f>
        <v>8.1999999999999993</v>
      </c>
      <c r="F143" s="37">
        <f>IFERROR(VLOOKUP(F142,sections!$H$4:$K$14,2,FALSE),"")</f>
        <v>1.21</v>
      </c>
      <c r="G143" s="37">
        <f>IFERROR(VLOOKUP(G142,sections!$H$4:$K$14,2,FALSE),"")</f>
        <v>8.31</v>
      </c>
      <c r="H143" s="38">
        <f>IF(SUM(C143:G143)&gt;0,SUM(C143:G143),0.1)</f>
        <v>34.340000000000003</v>
      </c>
      <c r="I143" s="39">
        <v>99</v>
      </c>
      <c r="K143" s="6">
        <f>RANK(H143,H$3:H$167,0)</f>
        <v>14</v>
      </c>
      <c r="M143" s="6" t="str">
        <f>B142</f>
        <v>SWA Blake Burnard &amp; Camelia Cook</v>
      </c>
      <c r="N143" s="40">
        <f>IFERROR(H143+I143,"")</f>
        <v>133.34</v>
      </c>
    </row>
    <row r="144" spans="1:14" ht="12.75" customHeight="1" x14ac:dyDescent="0.4">
      <c r="A144" s="110">
        <v>2</v>
      </c>
      <c r="B144" s="112" t="str">
        <f>sections!D36</f>
        <v>TGA Shay Laing -Smith &amp; Aaron Ratahi</v>
      </c>
      <c r="C144" s="41" t="s">
        <v>8</v>
      </c>
      <c r="D144" s="42" t="s">
        <v>8</v>
      </c>
      <c r="E144" s="42" t="s">
        <v>5</v>
      </c>
      <c r="F144" s="41" t="s">
        <v>6</v>
      </c>
      <c r="G144" s="43" t="str">
        <f>IFERROR(VLOOKUP(G142,sections!$H$4:$K$14,4,FALSE),"")</f>
        <v>0-3</v>
      </c>
      <c r="H144" s="44"/>
      <c r="I144" s="45"/>
      <c r="N144" s="40"/>
    </row>
    <row r="145" spans="1:14" ht="12.75" customHeight="1" x14ac:dyDescent="0.6">
      <c r="A145" s="106"/>
      <c r="B145" s="106"/>
      <c r="C145" s="46">
        <f>IFERROR(VLOOKUP(C144,sections!$H$4:$K$14,2,FALSE),"")</f>
        <v>8.1</v>
      </c>
      <c r="D145" s="47">
        <f>IFERROR(VLOOKUP(D144,sections!$H$4:$K$14,2,FALSE),"")</f>
        <v>8.1</v>
      </c>
      <c r="E145" s="47">
        <f>IFERROR(VLOOKUP(E144,sections!$H$4:$K$14,2,FALSE),"")</f>
        <v>0</v>
      </c>
      <c r="F145" s="46">
        <f>IFERROR(VLOOKUP(F144,sections!$H$4:$K$14,2,FALSE),"")</f>
        <v>8.1999999999999993</v>
      </c>
      <c r="G145" s="37">
        <f>IFERROR(VLOOKUP(G144,sections!$H$4:$K$14,2,FALSE),"")</f>
        <v>0</v>
      </c>
      <c r="H145" s="38">
        <f>IF(SUM(C145:G145)&gt;0,SUM(C145:G145),0.1)</f>
        <v>24.4</v>
      </c>
      <c r="I145" s="39"/>
      <c r="K145" s="6">
        <f>RANK(H145,H$3:H$167,0)</f>
        <v>38</v>
      </c>
      <c r="M145" s="6" t="str">
        <f>B144</f>
        <v>TGA Shay Laing -Smith &amp; Aaron Ratahi</v>
      </c>
      <c r="N145" s="40">
        <f>IFERROR(H145+I145,"")</f>
        <v>24.4</v>
      </c>
    </row>
    <row r="146" spans="1:14" ht="12.75" customHeight="1" x14ac:dyDescent="0.4">
      <c r="A146" s="110">
        <v>3</v>
      </c>
      <c r="B146" s="112" t="str">
        <f>sections!D37</f>
        <v>GLE Aaron Williams &amp; Jared Rawlings</v>
      </c>
      <c r="C146" s="42" t="s">
        <v>5</v>
      </c>
      <c r="D146" s="48" t="str">
        <f>IFERROR(VLOOKUP(D144,sections!$H$4:$K$14,4,FALSE),"")</f>
        <v>2-3</v>
      </c>
      <c r="E146" s="41" t="s">
        <v>4</v>
      </c>
      <c r="F146" s="43" t="str">
        <f>IFERROR(VLOOKUP(F142,sections!$H$4:$K$14,4,FALSE),"")</f>
        <v>3-1</v>
      </c>
      <c r="G146" s="41" t="s">
        <v>4</v>
      </c>
      <c r="H146" s="44"/>
      <c r="I146" s="45"/>
      <c r="N146" s="40"/>
    </row>
    <row r="147" spans="1:14" ht="12.75" customHeight="1" x14ac:dyDescent="0.6">
      <c r="A147" s="106"/>
      <c r="B147" s="106"/>
      <c r="C147" s="47">
        <f>IFERROR(VLOOKUP(C146,sections!$H$4:$K$14,2,FALSE),"")</f>
        <v>0</v>
      </c>
      <c r="D147" s="47">
        <f>IFERROR(VLOOKUP(D146,sections!$H$4:$K$14,2,FALSE),"")</f>
        <v>2.5</v>
      </c>
      <c r="E147" s="46">
        <f>IFERROR(VLOOKUP(E146,sections!$H$4:$K$14,2,FALSE),"")</f>
        <v>8.31</v>
      </c>
      <c r="F147" s="37">
        <f>IFERROR(VLOOKUP(F146,sections!$H$4:$K$14,2,FALSE),"")</f>
        <v>8.1999999999999993</v>
      </c>
      <c r="G147" s="46">
        <f>IFERROR(VLOOKUP(G146,sections!$H$4:$K$14,2,FALSE),"")</f>
        <v>8.31</v>
      </c>
      <c r="H147" s="38">
        <f>IF(SUM(C147:G147)&gt;0,SUM(C147:G147),0.1)</f>
        <v>27.32</v>
      </c>
      <c r="I147" s="39">
        <v>57</v>
      </c>
      <c r="K147" s="6">
        <f>RANK(H147,H$3:H$167,0)</f>
        <v>30</v>
      </c>
      <c r="M147" s="6" t="str">
        <f>B146</f>
        <v>GLE Aaron Williams &amp; Jared Rawlings</v>
      </c>
      <c r="N147" s="40">
        <f>IFERROR(H147+I147,"")</f>
        <v>84.32</v>
      </c>
    </row>
    <row r="148" spans="1:14" ht="12.75" customHeight="1" x14ac:dyDescent="0.4">
      <c r="A148" s="110">
        <v>4</v>
      </c>
      <c r="B148" s="112" t="str">
        <f>sections!D38</f>
        <v>HOW Ian Rowlay and Terry Andrews</v>
      </c>
      <c r="C148" s="48" t="str">
        <f>IFERROR(VLOOKUP(C146,sections!$H$4:$K$14,4,FALSE),"")</f>
        <v>3-0</v>
      </c>
      <c r="D148" s="41" t="s">
        <v>8</v>
      </c>
      <c r="E148" s="43" t="str">
        <f>IFERROR(VLOOKUP(E142,sections!$H$4:$K$14,4,FALSE),"")</f>
        <v>1-3</v>
      </c>
      <c r="F148" s="49" t="str">
        <f>IFERROR(VLOOKUP(F144,sections!$H$4:$K$14,4,FALSE),"")</f>
        <v>1-3</v>
      </c>
      <c r="G148" s="42" t="s">
        <v>6</v>
      </c>
      <c r="H148" s="44"/>
      <c r="I148" s="45"/>
      <c r="N148" s="40"/>
    </row>
    <row r="149" spans="1:14" ht="12.75" customHeight="1" x14ac:dyDescent="0.6">
      <c r="A149" s="111"/>
      <c r="B149" s="106"/>
      <c r="C149" s="47">
        <f>IFERROR(VLOOKUP(C148,sections!$H$4:$K$14,2,FALSE),"")</f>
        <v>8.31</v>
      </c>
      <c r="D149" s="46">
        <f>IFERROR(VLOOKUP(D148,sections!$H$4:$K$14,2,FALSE),"")</f>
        <v>8.1</v>
      </c>
      <c r="E149" s="37">
        <f>IFERROR(VLOOKUP(E148,sections!$H$4:$K$14,2,FALSE),"")</f>
        <v>1.21</v>
      </c>
      <c r="F149" s="46">
        <f>IFERROR(VLOOKUP(F148,sections!$H$4:$K$14,2,FALSE),"")</f>
        <v>1.21</v>
      </c>
      <c r="G149" s="47">
        <f>IFERROR(VLOOKUP(G148,sections!$H$4:$K$14,2,FALSE),"")</f>
        <v>8.1999999999999993</v>
      </c>
      <c r="H149" s="38">
        <f>IF(SUM(C149:G149)&gt;0,SUM(C149:G149),0.1)</f>
        <v>27.03</v>
      </c>
      <c r="I149" s="39">
        <v>57</v>
      </c>
      <c r="K149" s="6">
        <f>RANK(H149,H$3:H$167,0)</f>
        <v>33</v>
      </c>
      <c r="M149" s="6" t="str">
        <f>B148</f>
        <v>HOW Ian Rowlay and Terry Andrews</v>
      </c>
      <c r="N149" s="40">
        <f>IFERROR(H149+I149,"")</f>
        <v>84.03</v>
      </c>
    </row>
    <row r="150" spans="1:14" ht="12.75" customHeight="1" x14ac:dyDescent="0.4">
      <c r="A150" s="110">
        <v>5</v>
      </c>
      <c r="B150" s="112" t="str">
        <f>sections!D39</f>
        <v>PAT Robyn Harris &amp; Kelly Pologa</v>
      </c>
      <c r="C150" s="49" t="str">
        <f>IFERROR(VLOOKUP(C144,sections!$H$4:$K$14,4,FALSE),"")</f>
        <v>2-3</v>
      </c>
      <c r="D150" s="43" t="str">
        <f>IFERROR(VLOOKUP(D142,sections!$H$4:$K$14,4,FALSE),"")</f>
        <v>0-3</v>
      </c>
      <c r="E150" s="49" t="str">
        <f>IFERROR(VLOOKUP(E146,sections!$H$4:$K$14,4,FALSE),"")</f>
        <v>0-3</v>
      </c>
      <c r="F150" s="42" t="s">
        <v>7</v>
      </c>
      <c r="G150" s="48" t="str">
        <f>IFERROR(VLOOKUP(G148,sections!$H$4:$K$14,4,FALSE),"")</f>
        <v>1-3</v>
      </c>
      <c r="H150" s="44"/>
      <c r="I150" s="45"/>
      <c r="N150" s="40"/>
    </row>
    <row r="151" spans="1:14" ht="12.75" customHeight="1" x14ac:dyDescent="0.6">
      <c r="A151" s="106"/>
      <c r="B151" s="106"/>
      <c r="C151" s="46">
        <f>IFERROR(VLOOKUP(C150,sections!$H$4:$K$14,2,FALSE),"")</f>
        <v>2.5</v>
      </c>
      <c r="D151" s="37">
        <f>IFERROR(VLOOKUP(D150,sections!$H$4:$K$14,2,FALSE),"")</f>
        <v>0</v>
      </c>
      <c r="E151" s="46">
        <f>IFERROR(VLOOKUP(E150,sections!$H$4:$K$14,2,FALSE),"")</f>
        <v>0</v>
      </c>
      <c r="F151" s="47">
        <f>IFERROR(VLOOKUP(F150,sections!$H$4:$K$14,2,FALSE),"")</f>
        <v>1.21</v>
      </c>
      <c r="G151" s="47">
        <f>IFERROR(VLOOKUP(G150,sections!$H$4:$K$14,2,FALSE),"")</f>
        <v>1.21</v>
      </c>
      <c r="H151" s="38">
        <f>IF(SUM(C151:G151)&gt;0,SUM(C151:G151),0.1)</f>
        <v>4.92</v>
      </c>
      <c r="I151" s="39"/>
      <c r="K151" s="6">
        <f>RANK(H151,H$3:H$167,0)</f>
        <v>68</v>
      </c>
      <c r="M151" s="6" t="str">
        <f>B150</f>
        <v>PAT Robyn Harris &amp; Kelly Pologa</v>
      </c>
      <c r="N151" s="40">
        <f>IFERROR(H151+I151,"")</f>
        <v>4.92</v>
      </c>
    </row>
    <row r="152" spans="1:14" ht="12.75" customHeight="1" x14ac:dyDescent="0.4">
      <c r="A152" s="110">
        <v>6</v>
      </c>
      <c r="B152" s="112" t="str">
        <f>sections!D40</f>
        <v>BAYS Jonothan Parker &amp; Matt Friewald</v>
      </c>
      <c r="C152" s="43" t="str">
        <f>IFERROR(VLOOKUP(C142,sections!$H$4:$K$14,4,FALSE),"")</f>
        <v>0-3</v>
      </c>
      <c r="D152" s="49" t="str">
        <f>IFERROR(VLOOKUP(D148,sections!$H$4:$K$14,4,FALSE),"")</f>
        <v>2-3</v>
      </c>
      <c r="E152" s="48" t="str">
        <f>IFERROR(VLOOKUP(E144,sections!$H$4:$K$14,4,FALSE),"")</f>
        <v>3-0</v>
      </c>
      <c r="F152" s="48" t="str">
        <f>IFERROR(VLOOKUP(F150,sections!$H$4:$K$14,4,FALSE),"")</f>
        <v>3-1</v>
      </c>
      <c r="G152" s="49" t="str">
        <f>IFERROR(VLOOKUP(G146,sections!$H$4:$K$14,4,FALSE),"")</f>
        <v>0-3</v>
      </c>
      <c r="H152" s="44"/>
      <c r="I152" s="45"/>
      <c r="N152" s="40"/>
    </row>
    <row r="153" spans="1:14" ht="12.75" customHeight="1" x14ac:dyDescent="0.6">
      <c r="A153" s="106"/>
      <c r="B153" s="106"/>
      <c r="C153" s="37">
        <f>IFERROR(VLOOKUP(C152,sections!$H$4:$K$14,2,FALSE),"")</f>
        <v>0</v>
      </c>
      <c r="D153" s="46">
        <f>IFERROR(VLOOKUP(D152,sections!$H$4:$K$14,2,FALSE),"")</f>
        <v>2.5</v>
      </c>
      <c r="E153" s="47">
        <f>IFERROR(VLOOKUP(E152,sections!$H$4:$K$14,2,FALSE),"")</f>
        <v>8.31</v>
      </c>
      <c r="F153" s="47">
        <f>IFERROR(VLOOKUP(F152,sections!$H$4:$K$14,2,FALSE),"")</f>
        <v>8.1999999999999993</v>
      </c>
      <c r="G153" s="46">
        <f>IFERROR(VLOOKUP(G152,sections!$H$4:$K$14,2,FALSE),"")</f>
        <v>0</v>
      </c>
      <c r="H153" s="38">
        <f>IF(SUM(C153:G153)&gt;0,SUM(C153:G153),0.1)</f>
        <v>19.009999999999998</v>
      </c>
      <c r="I153" s="39"/>
      <c r="K153" s="6">
        <f>RANK(H153,H$3:H$167,0)</f>
        <v>46</v>
      </c>
      <c r="M153" s="6" t="str">
        <f>B152</f>
        <v>BAYS Jonothan Parker &amp; Matt Friewald</v>
      </c>
      <c r="N153" s="40">
        <f>IFERROR(H153+I153,"")</f>
        <v>19.009999999999998</v>
      </c>
    </row>
    <row r="154" spans="1:14" ht="12.75" customHeight="1" x14ac:dyDescent="0.35"/>
    <row r="155" spans="1:14" ht="12.75" customHeight="1" x14ac:dyDescent="0.7">
      <c r="A155" s="29" t="s">
        <v>269</v>
      </c>
      <c r="B155" s="30"/>
      <c r="C155" s="31">
        <v>1</v>
      </c>
      <c r="D155" s="31">
        <v>2</v>
      </c>
      <c r="E155" s="31">
        <v>3</v>
      </c>
      <c r="F155" s="31">
        <v>4</v>
      </c>
      <c r="G155" s="31">
        <v>5</v>
      </c>
      <c r="H155" s="32" t="s">
        <v>258</v>
      </c>
      <c r="I155" s="33"/>
      <c r="N155" s="40"/>
    </row>
    <row r="156" spans="1:14" ht="12.75" customHeight="1" x14ac:dyDescent="0.4">
      <c r="A156" s="109">
        <v>1</v>
      </c>
      <c r="B156" s="113" t="str">
        <f>sections!D43</f>
        <v>TOK Gill Mitchell &amp; Graham Mitchell</v>
      </c>
      <c r="C156" s="34" t="s">
        <v>7</v>
      </c>
      <c r="D156" s="34" t="s">
        <v>9</v>
      </c>
      <c r="E156" s="34" t="s">
        <v>5</v>
      </c>
      <c r="F156" s="34" t="s">
        <v>9</v>
      </c>
      <c r="G156" s="34" t="s">
        <v>6</v>
      </c>
      <c r="H156" s="35"/>
      <c r="I156" s="36"/>
      <c r="N156" s="40"/>
    </row>
    <row r="157" spans="1:14" ht="12.75" customHeight="1" x14ac:dyDescent="0.6">
      <c r="A157" s="106"/>
      <c r="B157" s="106"/>
      <c r="C157" s="37">
        <f>IFERROR(VLOOKUP(C156,sections!$H$4:$K$14,2,FALSE),"")</f>
        <v>1.21</v>
      </c>
      <c r="D157" s="37">
        <f>IFERROR(VLOOKUP(D156,sections!$H$4:$K$14,2,FALSE),"")</f>
        <v>2.5</v>
      </c>
      <c r="E157" s="37">
        <f>IFERROR(VLOOKUP(E156,sections!$H$4:$K$14,2,FALSE),"")</f>
        <v>0</v>
      </c>
      <c r="F157" s="37">
        <f>IFERROR(VLOOKUP(F156,sections!$H$4:$K$14,2,FALSE),"")</f>
        <v>2.5</v>
      </c>
      <c r="G157" s="37">
        <f>IFERROR(VLOOKUP(G156,sections!$H$4:$K$14,2,FALSE),"")</f>
        <v>8.1999999999999993</v>
      </c>
      <c r="H157" s="38">
        <f>IF(SUM(C157:G157)&gt;0,SUM(C157:G157),0.1)</f>
        <v>14.41</v>
      </c>
      <c r="I157" s="39"/>
      <c r="K157" s="6">
        <f>RANK(H157,H$3:H$167,0)</f>
        <v>53</v>
      </c>
      <c r="M157" s="6" t="str">
        <f>B156</f>
        <v>TOK Gill Mitchell &amp; Graham Mitchell</v>
      </c>
      <c r="N157" s="40">
        <f>IFERROR(H157+I157,"")</f>
        <v>14.41</v>
      </c>
    </row>
    <row r="158" spans="1:14" ht="12.75" customHeight="1" x14ac:dyDescent="0.4">
      <c r="A158" s="110">
        <v>2</v>
      </c>
      <c r="B158" s="112" t="str">
        <f>sections!D44</f>
        <v>OTAK Laurence &amp; Joseph Bishop</v>
      </c>
      <c r="C158" s="41" t="s">
        <v>6</v>
      </c>
      <c r="D158" s="42" t="s">
        <v>5</v>
      </c>
      <c r="E158" s="42" t="s">
        <v>5</v>
      </c>
      <c r="F158" s="41" t="s">
        <v>6</v>
      </c>
      <c r="G158" s="43" t="str">
        <f>IFERROR(VLOOKUP(G156,sections!$H$4:$K$14,4,FALSE),"")</f>
        <v>1-3</v>
      </c>
      <c r="H158" s="44"/>
      <c r="I158" s="45"/>
      <c r="N158" s="40"/>
    </row>
    <row r="159" spans="1:14" ht="12.75" customHeight="1" x14ac:dyDescent="0.6">
      <c r="A159" s="106"/>
      <c r="B159" s="106"/>
      <c r="C159" s="46">
        <f>IFERROR(VLOOKUP(C158,sections!$H$4:$K$14,2,FALSE),"")</f>
        <v>8.1999999999999993</v>
      </c>
      <c r="D159" s="47">
        <f>IFERROR(VLOOKUP(D158,sections!$H$4:$K$14,2,FALSE),"")</f>
        <v>0</v>
      </c>
      <c r="E159" s="47">
        <f>IFERROR(VLOOKUP(E158,sections!$H$4:$K$14,2,FALSE),"")</f>
        <v>0</v>
      </c>
      <c r="F159" s="46">
        <f>IFERROR(VLOOKUP(F158,sections!$H$4:$K$14,2,FALSE),"")</f>
        <v>8.1999999999999993</v>
      </c>
      <c r="G159" s="37">
        <f>IFERROR(VLOOKUP(G158,sections!$H$4:$K$14,2,FALSE),"")</f>
        <v>1.21</v>
      </c>
      <c r="H159" s="38">
        <f>IF(SUM(C159:G159)&gt;0,SUM(C159:G159),0.1)</f>
        <v>17.61</v>
      </c>
      <c r="I159" s="39"/>
      <c r="K159" s="6">
        <f>RANK(H159,H$3:H$167,0)</f>
        <v>50</v>
      </c>
      <c r="M159" s="6" t="str">
        <f>B158</f>
        <v>OTAK Laurence &amp; Joseph Bishop</v>
      </c>
      <c r="N159" s="40">
        <f>IFERROR(H159+I159,"")</f>
        <v>17.61</v>
      </c>
    </row>
    <row r="160" spans="1:14" ht="12.75" customHeight="1" x14ac:dyDescent="0.4">
      <c r="A160" s="110">
        <v>3</v>
      </c>
      <c r="B160" s="112" t="str">
        <f>sections!D45</f>
        <v>WHAN Ryan Wilson and David Roache</v>
      </c>
      <c r="C160" s="42" t="s">
        <v>8</v>
      </c>
      <c r="D160" s="48" t="str">
        <f>IFERROR(VLOOKUP(D158,sections!$H$4:$K$14,4,FALSE),"")</f>
        <v>3-0</v>
      </c>
      <c r="E160" s="41" t="s">
        <v>6</v>
      </c>
      <c r="F160" s="43" t="str">
        <f>IFERROR(VLOOKUP(F156,sections!$H$4:$K$14,4,FALSE),"")</f>
        <v>3-2</v>
      </c>
      <c r="G160" s="41" t="s">
        <v>6</v>
      </c>
      <c r="H160" s="44"/>
      <c r="I160" s="45"/>
      <c r="N160" s="40"/>
    </row>
    <row r="161" spans="1:18" ht="12.75" customHeight="1" x14ac:dyDescent="0.6">
      <c r="A161" s="106"/>
      <c r="B161" s="106"/>
      <c r="C161" s="47">
        <f>IFERROR(VLOOKUP(C160,sections!$H$4:$K$14,2,FALSE),"")</f>
        <v>8.1</v>
      </c>
      <c r="D161" s="47">
        <f>IFERROR(VLOOKUP(D160,sections!$H$4:$K$14,2,FALSE),"")</f>
        <v>8.31</v>
      </c>
      <c r="E161" s="46">
        <f>IFERROR(VLOOKUP(E160,sections!$H$4:$K$14,2,FALSE),"")</f>
        <v>8.1999999999999993</v>
      </c>
      <c r="F161" s="37">
        <f>IFERROR(VLOOKUP(F160,sections!$H$4:$K$14,2,FALSE),"")</f>
        <v>8.1</v>
      </c>
      <c r="G161" s="46">
        <f>IFERROR(VLOOKUP(G160,sections!$H$4:$K$14,2,FALSE),"")</f>
        <v>8.1999999999999993</v>
      </c>
      <c r="H161" s="38">
        <f>IF(SUM(C161:G161)&gt;0,SUM(C161:G161),0.1)</f>
        <v>40.909999999999997</v>
      </c>
      <c r="I161" s="39">
        <v>99</v>
      </c>
      <c r="K161" s="6">
        <f>RANK(H161,H$3:H$167,0)</f>
        <v>7</v>
      </c>
      <c r="M161" s="6" t="str">
        <f>B160</f>
        <v>WHAN Ryan Wilson and David Roache</v>
      </c>
      <c r="N161" s="40">
        <f>IFERROR(H161+I161,"")</f>
        <v>139.91</v>
      </c>
    </row>
    <row r="162" spans="1:18" ht="12.75" customHeight="1" x14ac:dyDescent="0.4">
      <c r="A162" s="110">
        <v>4</v>
      </c>
      <c r="B162" s="112" t="str">
        <f>sections!D46</f>
        <v>PAT Darren Mckay and Steven Brown</v>
      </c>
      <c r="C162" s="48" t="str">
        <f>IFERROR(VLOOKUP(C160,sections!$H$4:$K$14,4,FALSE),"")</f>
        <v>2-3</v>
      </c>
      <c r="D162" s="41" t="s">
        <v>9</v>
      </c>
      <c r="E162" s="43" t="str">
        <f>IFERROR(VLOOKUP(E156,sections!$H$4:$K$14,4,FALSE),"")</f>
        <v>3-0</v>
      </c>
      <c r="F162" s="49" t="str">
        <f>IFERROR(VLOOKUP(F158,sections!$H$4:$K$14,4,FALSE),"")</f>
        <v>1-3</v>
      </c>
      <c r="G162" s="42" t="s">
        <v>8</v>
      </c>
      <c r="H162" s="44"/>
      <c r="I162" s="45"/>
      <c r="N162" s="40"/>
    </row>
    <row r="163" spans="1:18" ht="12.75" customHeight="1" x14ac:dyDescent="0.6">
      <c r="A163" s="111"/>
      <c r="B163" s="106"/>
      <c r="C163" s="47">
        <f>IFERROR(VLOOKUP(C162,sections!$H$4:$K$14,2,FALSE),"")</f>
        <v>2.5</v>
      </c>
      <c r="D163" s="46">
        <f>IFERROR(VLOOKUP(D162,sections!$H$4:$K$14,2,FALSE),"")</f>
        <v>2.5</v>
      </c>
      <c r="E163" s="37">
        <f>IFERROR(VLOOKUP(E162,sections!$H$4:$K$14,2,FALSE),"")</f>
        <v>8.31</v>
      </c>
      <c r="F163" s="46">
        <f>IFERROR(VLOOKUP(F162,sections!$H$4:$K$14,2,FALSE),"")</f>
        <v>1.21</v>
      </c>
      <c r="G163" s="47">
        <f>IFERROR(VLOOKUP(G162,sections!$H$4:$K$14,2,FALSE),"")</f>
        <v>8.1</v>
      </c>
      <c r="H163" s="38">
        <f>IF(SUM(C163:G163)&gt;0,SUM(C163:G163),0.1)</f>
        <v>22.619999999999997</v>
      </c>
      <c r="I163" s="39">
        <v>57</v>
      </c>
      <c r="K163" s="6">
        <f>RANK(H163,H$3:H$167,0)</f>
        <v>39</v>
      </c>
      <c r="M163" s="6" t="str">
        <f>B162</f>
        <v>PAT Darren Mckay and Steven Brown</v>
      </c>
      <c r="N163" s="40">
        <f>IFERROR(H163+I163,"")</f>
        <v>79.62</v>
      </c>
    </row>
    <row r="164" spans="1:18" ht="12.75" customHeight="1" x14ac:dyDescent="0.4">
      <c r="A164" s="110">
        <v>5</v>
      </c>
      <c r="B164" s="112" t="str">
        <f>sections!D47</f>
        <v>HOW Colin Tranter &amp; Gary Clare</v>
      </c>
      <c r="C164" s="49" t="str">
        <f>IFERROR(VLOOKUP(C158,sections!$H$4:$K$14,4,FALSE),"")</f>
        <v>1-3</v>
      </c>
      <c r="D164" s="43" t="str">
        <f>IFERROR(VLOOKUP(D156,sections!$H$4:$K$14,4,FALSE),"")</f>
        <v>3-2</v>
      </c>
      <c r="E164" s="49" t="str">
        <f>IFERROR(VLOOKUP(E160,sections!$H$4:$K$14,4,FALSE),"")</f>
        <v>1-3</v>
      </c>
      <c r="F164" s="42" t="s">
        <v>8</v>
      </c>
      <c r="G164" s="48" t="str">
        <f>IFERROR(VLOOKUP(G162,sections!$H$4:$K$14,4,FALSE),"")</f>
        <v>2-3</v>
      </c>
      <c r="H164" s="44"/>
      <c r="I164" s="45"/>
      <c r="N164" s="40"/>
    </row>
    <row r="165" spans="1:18" ht="12.75" customHeight="1" x14ac:dyDescent="0.6">
      <c r="A165" s="106"/>
      <c r="B165" s="106"/>
      <c r="C165" s="46">
        <f>IFERROR(VLOOKUP(C164,sections!$H$4:$K$14,2,FALSE),"")</f>
        <v>1.21</v>
      </c>
      <c r="D165" s="37">
        <f>IFERROR(VLOOKUP(D164,sections!$H$4:$K$14,2,FALSE),"")</f>
        <v>8.1</v>
      </c>
      <c r="E165" s="46">
        <f>IFERROR(VLOOKUP(E164,sections!$H$4:$K$14,2,FALSE),"")</f>
        <v>1.21</v>
      </c>
      <c r="F165" s="47">
        <f>IFERROR(VLOOKUP(F164,sections!$H$4:$K$14,2,FALSE),"")</f>
        <v>8.1</v>
      </c>
      <c r="G165" s="47">
        <f>IFERROR(VLOOKUP(G164,sections!$H$4:$K$14,2,FALSE),"")</f>
        <v>2.5</v>
      </c>
      <c r="H165" s="38">
        <f>IF(SUM(C165:G165)&gt;0,SUM(C165:G165),0.1)</f>
        <v>21.119999999999997</v>
      </c>
      <c r="I165" s="39"/>
      <c r="K165" s="6">
        <f>RANK(H165,H$3:H$167,0)</f>
        <v>42</v>
      </c>
      <c r="M165" s="6" t="str">
        <f>B164</f>
        <v>HOW Colin Tranter &amp; Gary Clare</v>
      </c>
      <c r="N165" s="40">
        <f>IFERROR(H165+I165,"")</f>
        <v>21.119999999999997</v>
      </c>
    </row>
    <row r="166" spans="1:18" ht="12.75" customHeight="1" x14ac:dyDescent="0.4">
      <c r="A166" s="110">
        <v>6</v>
      </c>
      <c r="B166" s="112" t="str">
        <f>sections!D48</f>
        <v>OTA Kalolo Sooalo &amp; Arjohn Guan</v>
      </c>
      <c r="C166" s="43" t="str">
        <f>IFERROR(VLOOKUP(C156,sections!$H$4:$K$14,4,FALSE),"")</f>
        <v>3-1</v>
      </c>
      <c r="D166" s="49" t="str">
        <f>IFERROR(VLOOKUP(D162,sections!$H$4:$K$14,4,FALSE),"")</f>
        <v>3-2</v>
      </c>
      <c r="E166" s="48" t="str">
        <f>IFERROR(VLOOKUP(E158,sections!$H$4:$K$14,4,FALSE),"")</f>
        <v>3-0</v>
      </c>
      <c r="F166" s="48" t="str">
        <f>IFERROR(VLOOKUP(F164,sections!$H$4:$K$14,4,FALSE),"")</f>
        <v>2-3</v>
      </c>
      <c r="G166" s="49" t="str">
        <f>IFERROR(VLOOKUP(G160,sections!$H$4:$K$14,4,FALSE),"")</f>
        <v>1-3</v>
      </c>
      <c r="H166" s="44"/>
      <c r="I166" s="45"/>
      <c r="N166" s="40"/>
    </row>
    <row r="167" spans="1:18" ht="12.75" customHeight="1" x14ac:dyDescent="0.6">
      <c r="A167" s="106"/>
      <c r="B167" s="106"/>
      <c r="C167" s="37">
        <f>IFERROR(VLOOKUP(C166,sections!$H$4:$K$14,2,FALSE),"")</f>
        <v>8.1999999999999993</v>
      </c>
      <c r="D167" s="46">
        <f>IFERROR(VLOOKUP(D166,sections!$H$4:$K$14,2,FALSE),"")</f>
        <v>8.1</v>
      </c>
      <c r="E167" s="47">
        <f>IFERROR(VLOOKUP(E166,sections!$H$4:$K$14,2,FALSE),"")</f>
        <v>8.31</v>
      </c>
      <c r="F167" s="47">
        <f>IFERROR(VLOOKUP(F166,sections!$H$4:$K$14,2,FALSE),"")</f>
        <v>2.5</v>
      </c>
      <c r="G167" s="46">
        <f>IFERROR(VLOOKUP(G166,sections!$H$4:$K$14,2,FALSE),"")</f>
        <v>1.21</v>
      </c>
      <c r="H167" s="38">
        <f>IF(SUM(C167:G167)&gt;0,SUM(C167:G167),0.1)</f>
        <v>28.32</v>
      </c>
      <c r="I167" s="39">
        <v>57</v>
      </c>
      <c r="K167" s="6">
        <f>RANK(H167,H$3:H$167,0)</f>
        <v>26</v>
      </c>
      <c r="M167" s="6" t="str">
        <f>B166</f>
        <v>OTA Kalolo Sooalo &amp; Arjohn Guan</v>
      </c>
      <c r="N167" s="40">
        <f>IFERROR(H167+I167,"")</f>
        <v>85.32</v>
      </c>
    </row>
    <row r="168" spans="1:18" ht="12.75" customHeight="1" x14ac:dyDescent="0.35">
      <c r="C168" s="9"/>
      <c r="D168" s="9"/>
      <c r="E168" s="9"/>
      <c r="F168" s="9"/>
      <c r="G168" s="9"/>
      <c r="H168" s="9"/>
      <c r="I168" s="9"/>
    </row>
    <row r="169" spans="1:18" ht="12.75" customHeight="1" x14ac:dyDescent="0.35">
      <c r="M169" s="40"/>
      <c r="N169" s="40"/>
      <c r="O169" s="40"/>
      <c r="P169" s="40"/>
      <c r="Q169" s="40"/>
      <c r="R169" s="40"/>
    </row>
    <row r="170" spans="1:18" ht="12.75" customHeight="1" x14ac:dyDescent="0.35">
      <c r="M170" s="40"/>
      <c r="N170" s="40"/>
      <c r="O170" s="40"/>
      <c r="P170" s="40"/>
      <c r="Q170" s="40"/>
      <c r="R170" s="40"/>
    </row>
    <row r="171" spans="1:18" ht="12.75" customHeight="1" x14ac:dyDescent="0.35">
      <c r="M171" s="40"/>
      <c r="N171" s="40"/>
      <c r="O171" s="40"/>
      <c r="P171" s="40"/>
      <c r="Q171" s="40"/>
      <c r="R171" s="40"/>
    </row>
    <row r="172" spans="1:18" ht="12.75" customHeight="1" x14ac:dyDescent="0.7">
      <c r="A172" s="114" t="s">
        <v>270</v>
      </c>
      <c r="B172" s="115"/>
      <c r="C172" s="50">
        <v>1</v>
      </c>
      <c r="D172" s="50">
        <v>2</v>
      </c>
      <c r="E172" s="50">
        <v>3</v>
      </c>
      <c r="F172" s="50">
        <v>4</v>
      </c>
      <c r="G172" s="50">
        <v>5</v>
      </c>
      <c r="H172" s="32" t="s">
        <v>258</v>
      </c>
      <c r="I172" s="33"/>
      <c r="M172" s="40"/>
      <c r="N172" s="40"/>
      <c r="O172" s="40"/>
      <c r="P172" s="40"/>
      <c r="Q172" s="40"/>
      <c r="R172" s="40"/>
    </row>
    <row r="173" spans="1:18" ht="15" customHeight="1" x14ac:dyDescent="0.4">
      <c r="A173" s="115"/>
      <c r="B173" s="115"/>
      <c r="C173" s="51"/>
      <c r="D173" s="34"/>
      <c r="E173" s="34"/>
      <c r="F173" s="34"/>
      <c r="G173" s="34"/>
      <c r="H173" s="35"/>
      <c r="I173" s="36"/>
      <c r="M173" s="40"/>
      <c r="N173" s="40"/>
      <c r="O173" s="40"/>
      <c r="P173" s="40"/>
      <c r="Q173" s="40"/>
      <c r="R173" s="40"/>
    </row>
    <row r="174" spans="1:18" ht="20.25" customHeight="1" x14ac:dyDescent="0.6">
      <c r="A174" s="115"/>
      <c r="B174" s="115"/>
      <c r="C174" s="52" t="str">
        <f>IFERROR(VLOOKUP(C173,sections!$H$4:$K$14,2,FALSE),"")</f>
        <v/>
      </c>
      <c r="D174" s="37" t="str">
        <f>IFERROR(VLOOKUP(D173,sections!$H$4:$K$14,2,FALSE),"")</f>
        <v/>
      </c>
      <c r="E174" s="37" t="str">
        <f>IFERROR(VLOOKUP(E173,sections!$H$4:$K$14,2,FALSE),"")</f>
        <v/>
      </c>
      <c r="F174" s="37" t="str">
        <f>IFERROR(VLOOKUP(F173,sections!$H$4:$K$14,2,FALSE),"")</f>
        <v/>
      </c>
      <c r="G174" s="37" t="str">
        <f>IFERROR(VLOOKUP(G173,sections!$H$4:$K$14,2,FALSE),"")</f>
        <v/>
      </c>
      <c r="H174" s="38">
        <f>IF(SUM(C174:G174)&gt;0,SUM(C174:G174)/0.8,0.1)</f>
        <v>0.1</v>
      </c>
      <c r="I174" s="39"/>
      <c r="M174" s="40"/>
      <c r="N174" s="40"/>
      <c r="O174" s="40"/>
      <c r="P174" s="40"/>
      <c r="Q174" s="40"/>
      <c r="R174" s="40"/>
    </row>
    <row r="175" spans="1:18" ht="15" customHeight="1" x14ac:dyDescent="0.4">
      <c r="A175" s="115"/>
      <c r="B175" s="115"/>
      <c r="C175" s="41"/>
      <c r="D175" s="42"/>
      <c r="E175" s="51"/>
      <c r="F175" s="41"/>
      <c r="G175" s="43" t="str">
        <f>IFERROR(VLOOKUP(G173,sections!$H$4:$K$14,4,FALSE),"")</f>
        <v/>
      </c>
      <c r="H175" s="44"/>
      <c r="I175" s="45"/>
    </row>
    <row r="176" spans="1:18" ht="20.25" customHeight="1" x14ac:dyDescent="0.6">
      <c r="A176" s="115"/>
      <c r="B176" s="115"/>
      <c r="C176" s="46" t="str">
        <f>IFERROR(VLOOKUP(C175,sections!$H$4:$K$14,2,FALSE),"")</f>
        <v/>
      </c>
      <c r="D176" s="47" t="str">
        <f>IFERROR(VLOOKUP(D175,sections!$H$4:$K$14,2,FALSE),"")</f>
        <v/>
      </c>
      <c r="E176" s="52" t="str">
        <f>IFERROR(VLOOKUP(E175,sections!$H$4:$K$14,2,FALSE),"")</f>
        <v/>
      </c>
      <c r="F176" s="46" t="str">
        <f>IFERROR(VLOOKUP(F175,sections!$H$4:$K$14,2,FALSE),"")</f>
        <v/>
      </c>
      <c r="G176" s="37" t="str">
        <f>IFERROR(VLOOKUP(G175,sections!$H$4:$K$14,2,FALSE),"")</f>
        <v/>
      </c>
      <c r="H176" s="38">
        <f>IF(SUM(C176:G176)&gt;0,SUM(C176:G176)/0.8,0.1)</f>
        <v>0.1</v>
      </c>
      <c r="I176" s="39"/>
      <c r="M176" s="40"/>
      <c r="N176" s="40"/>
      <c r="O176" s="40"/>
      <c r="P176" s="40"/>
      <c r="Q176" s="40"/>
      <c r="R176" s="40"/>
    </row>
    <row r="177" spans="1:18" ht="15" customHeight="1" x14ac:dyDescent="0.4">
      <c r="A177" s="115"/>
      <c r="B177" s="115"/>
      <c r="C177" s="42"/>
      <c r="D177" s="48" t="str">
        <f>IFERROR(VLOOKUP(D175,sections!$H$4:$K$14,4,FALSE),"")</f>
        <v/>
      </c>
      <c r="E177" s="41"/>
      <c r="F177" s="43" t="str">
        <f>IFERROR(VLOOKUP(F173,sections!$H$4:$K$14,4,FALSE),"")</f>
        <v/>
      </c>
      <c r="G177" s="51"/>
      <c r="H177" s="44"/>
      <c r="I177" s="45"/>
      <c r="M177" s="40"/>
      <c r="N177" s="40"/>
      <c r="O177" s="40"/>
      <c r="P177" s="40"/>
      <c r="Q177" s="40"/>
      <c r="R177" s="40"/>
    </row>
    <row r="178" spans="1:18" ht="20.25" customHeight="1" x14ac:dyDescent="0.6">
      <c r="A178" s="115"/>
      <c r="B178" s="115"/>
      <c r="C178" s="47" t="str">
        <f>IFERROR(VLOOKUP(C177,sections!$H$4:$K$14,2,FALSE),"")</f>
        <v/>
      </c>
      <c r="D178" s="47" t="str">
        <f>IFERROR(VLOOKUP(D177,sections!$H$4:$K$14,2,FALSE),"")</f>
        <v/>
      </c>
      <c r="E178" s="46" t="str">
        <f>IFERROR(VLOOKUP(E177,sections!$H$4:$K$14,2,FALSE),"")</f>
        <v/>
      </c>
      <c r="F178" s="37" t="str">
        <f>IFERROR(VLOOKUP(F177,sections!$H$4:$K$14,2,FALSE),"")</f>
        <v/>
      </c>
      <c r="G178" s="52" t="str">
        <f>IFERROR(VLOOKUP(G177,sections!$H$4:$K$14,2,FALSE),"")</f>
        <v/>
      </c>
      <c r="H178" s="38">
        <f>IF(SUM(C178:G178)&gt;0,SUM(C178:G178)/0.8,0.1)</f>
        <v>0.1</v>
      </c>
      <c r="I178" s="39"/>
      <c r="M178" s="40"/>
      <c r="N178" s="40"/>
      <c r="O178" s="40"/>
      <c r="P178" s="40"/>
      <c r="Q178" s="40"/>
      <c r="R178" s="40"/>
    </row>
    <row r="179" spans="1:18" ht="15" customHeight="1" x14ac:dyDescent="0.4">
      <c r="A179" s="115"/>
      <c r="B179" s="115"/>
      <c r="C179" s="48" t="str">
        <f>IFERROR(VLOOKUP(C177,sections!$H$4:$K$14,4,FALSE),"")</f>
        <v/>
      </c>
      <c r="D179" s="51"/>
      <c r="E179" s="43" t="str">
        <f>IFERROR(VLOOKUP(E173,sections!$H$4:$K$14,4,FALSE),"")</f>
        <v/>
      </c>
      <c r="F179" s="49" t="str">
        <f>IFERROR(VLOOKUP(F175,sections!$H$4:$K$14,4,FALSE),"")</f>
        <v/>
      </c>
      <c r="G179" s="42"/>
      <c r="H179" s="44"/>
      <c r="I179" s="45"/>
      <c r="M179" s="40"/>
      <c r="N179" s="40"/>
      <c r="O179" s="40"/>
      <c r="P179" s="40"/>
      <c r="Q179" s="40"/>
      <c r="R179" s="40"/>
    </row>
    <row r="180" spans="1:18" ht="20.25" customHeight="1" x14ac:dyDescent="0.6">
      <c r="A180" s="115"/>
      <c r="B180" s="115"/>
      <c r="C180" s="47" t="str">
        <f>IFERROR(VLOOKUP(C179,sections!$H$4:$K$14,2,FALSE),"")</f>
        <v/>
      </c>
      <c r="D180" s="52" t="str">
        <f>IFERROR(VLOOKUP(D179,sections!$H$4:$K$14,2,FALSE),"")</f>
        <v/>
      </c>
      <c r="E180" s="37" t="str">
        <f>IFERROR(VLOOKUP(E179,sections!$H$4:$K$14,2,FALSE),"")</f>
        <v/>
      </c>
      <c r="F180" s="46" t="str">
        <f>IFERROR(VLOOKUP(F179,sections!$H$4:$K$14,2,FALSE),"")</f>
        <v/>
      </c>
      <c r="G180" s="47" t="str">
        <f>IFERROR(VLOOKUP(G179,sections!$H$4:$K$14,2,FALSE),"")</f>
        <v/>
      </c>
      <c r="H180" s="38">
        <f>IF(SUM(C180:G180)&gt;0,SUM(C180:G180)/0.8,0.1)</f>
        <v>0.1</v>
      </c>
      <c r="I180" s="39"/>
      <c r="M180" s="40"/>
      <c r="N180" s="40"/>
      <c r="O180" s="40"/>
      <c r="P180" s="40"/>
      <c r="Q180" s="40"/>
      <c r="R180" s="40"/>
    </row>
    <row r="181" spans="1:18" ht="15" customHeight="1" x14ac:dyDescent="0.4">
      <c r="A181" s="115"/>
      <c r="B181" s="115"/>
      <c r="C181" s="49" t="str">
        <f>IFERROR(VLOOKUP(C175,sections!$H$4:$K$14,4,FALSE),"")</f>
        <v/>
      </c>
      <c r="D181" s="43" t="str">
        <f>IFERROR(VLOOKUP(D173,sections!$H$4:$K$14,4,FALSE),"")</f>
        <v/>
      </c>
      <c r="E181" s="49" t="str">
        <f>IFERROR(VLOOKUP(E177,sections!$H$4:$K$14,4,FALSE),"")</f>
        <v/>
      </c>
      <c r="F181" s="51"/>
      <c r="G181" s="48" t="str">
        <f>IFERROR(VLOOKUP(G179,sections!$H$4:$K$14,4,FALSE),"")</f>
        <v/>
      </c>
      <c r="H181" s="44"/>
      <c r="I181" s="45"/>
      <c r="M181" s="40"/>
      <c r="N181" s="40"/>
      <c r="O181" s="40"/>
      <c r="P181" s="40"/>
      <c r="Q181" s="40"/>
    </row>
    <row r="182" spans="1:18" ht="20.25" customHeight="1" x14ac:dyDescent="0.6">
      <c r="A182" s="115"/>
      <c r="B182" s="115"/>
      <c r="C182" s="46" t="str">
        <f>IFERROR(VLOOKUP(C181,sections!$H$4:$K$14,2,FALSE),"")</f>
        <v/>
      </c>
      <c r="D182" s="37" t="str">
        <f>IFERROR(VLOOKUP(D181,sections!$H$4:$K$14,2,FALSE),"")</f>
        <v/>
      </c>
      <c r="E182" s="46" t="str">
        <f>IFERROR(VLOOKUP(E181,sections!$H$4:$K$14,2,FALSE),"")</f>
        <v/>
      </c>
      <c r="F182" s="52" t="str">
        <f>IFERROR(VLOOKUP(F181,sections!$H$4:$K$14,2,FALSE),"")</f>
        <v/>
      </c>
      <c r="G182" s="47" t="str">
        <f>IFERROR(VLOOKUP(G181,sections!$H$4:$K$14,2,FALSE),"")</f>
        <v/>
      </c>
      <c r="H182" s="38">
        <f>IF(SUM(C182:G182)&gt;0,SUM(C182:G182)/0.8,0.1)</f>
        <v>0.1</v>
      </c>
      <c r="I182" s="39"/>
      <c r="R182" s="40"/>
    </row>
    <row r="183" spans="1:18" ht="15" customHeight="1" x14ac:dyDescent="0.4">
      <c r="A183" s="115"/>
      <c r="B183" s="115"/>
      <c r="C183" s="53" t="str">
        <f>IFERROR(VLOOKUP(C173,sections!$H$4:$K$14,4,FALSE),"")</f>
        <v/>
      </c>
      <c r="D183" s="53" t="str">
        <f>IFERROR(VLOOKUP(D179,sections!$H$4:$K$14,4,FALSE),"")</f>
        <v/>
      </c>
      <c r="E183" s="53" t="str">
        <f>IFERROR(VLOOKUP(E175,sections!$H$4:$K$14,4,FALSE),"")</f>
        <v/>
      </c>
      <c r="F183" s="53" t="str">
        <f>IFERROR(VLOOKUP(F181,sections!$H$4:$K$14,4,FALSE),"")</f>
        <v/>
      </c>
      <c r="G183" s="53" t="str">
        <f>IFERROR(VLOOKUP(G177,sections!$H$4:$K$14,4,FALSE),"")</f>
        <v/>
      </c>
      <c r="H183" s="44"/>
      <c r="I183" s="45"/>
      <c r="M183" s="40"/>
      <c r="N183" s="40"/>
      <c r="O183" s="40"/>
      <c r="P183" s="40"/>
      <c r="Q183" s="40"/>
      <c r="R183" s="40"/>
    </row>
    <row r="184" spans="1:18" ht="20.25" customHeight="1" x14ac:dyDescent="0.6">
      <c r="A184" s="115"/>
      <c r="B184" s="115"/>
      <c r="C184" s="52" t="str">
        <f>IFERROR(VLOOKUP(C183,sections!$H$4:$K$14,2,FALSE),"")</f>
        <v/>
      </c>
      <c r="D184" s="52" t="str">
        <f>IFERROR(VLOOKUP(D183,sections!$H$4:$K$14,2,FALSE),"")</f>
        <v/>
      </c>
      <c r="E184" s="52" t="str">
        <f>IFERROR(VLOOKUP(E183,sections!$H$4:$K$14,2,FALSE),"")</f>
        <v/>
      </c>
      <c r="F184" s="52" t="str">
        <f>IFERROR(VLOOKUP(F183,sections!$H$4:$K$14,2,FALSE),"")</f>
        <v/>
      </c>
      <c r="G184" s="52" t="str">
        <f>IFERROR(VLOOKUP(G183,sections!$H$4:$K$14,2,FALSE),"")</f>
        <v/>
      </c>
      <c r="H184" s="38">
        <v>-1</v>
      </c>
      <c r="I184" s="39"/>
      <c r="M184" s="40"/>
      <c r="N184" s="40"/>
      <c r="O184" s="40"/>
      <c r="P184" s="40"/>
      <c r="Q184" s="40"/>
      <c r="R184" s="40"/>
    </row>
    <row r="185" spans="1:18" ht="12.75" customHeight="1" x14ac:dyDescent="0.35">
      <c r="I185" s="6" t="s">
        <v>271</v>
      </c>
      <c r="M185" s="40"/>
      <c r="N185" s="40"/>
      <c r="O185" s="40"/>
      <c r="P185" s="40"/>
      <c r="Q185" s="40"/>
      <c r="R185" s="40"/>
    </row>
    <row r="186" spans="1:18" ht="12.75" customHeight="1" x14ac:dyDescent="0.35">
      <c r="M186" s="40"/>
      <c r="N186" s="40"/>
      <c r="O186" s="40"/>
      <c r="P186" s="40"/>
      <c r="Q186" s="40"/>
      <c r="R186" s="40"/>
    </row>
    <row r="187" spans="1:18" ht="12.75" customHeight="1" x14ac:dyDescent="0.35">
      <c r="M187" s="40"/>
      <c r="N187" s="40"/>
      <c r="O187" s="40"/>
      <c r="P187" s="40"/>
      <c r="Q187" s="40"/>
      <c r="R187" s="40"/>
    </row>
    <row r="188" spans="1:18" ht="12.75" customHeight="1" x14ac:dyDescent="0.35">
      <c r="M188" s="40"/>
      <c r="N188" s="40"/>
      <c r="O188" s="40"/>
      <c r="P188" s="40"/>
      <c r="Q188" s="40"/>
    </row>
    <row r="189" spans="1:18" ht="12.75" customHeight="1" x14ac:dyDescent="0.35">
      <c r="R189" s="40"/>
    </row>
    <row r="190" spans="1:18" ht="12.75" customHeight="1" x14ac:dyDescent="0.35">
      <c r="M190" s="40"/>
      <c r="N190" s="40"/>
      <c r="O190" s="40"/>
      <c r="P190" s="40"/>
      <c r="Q190" s="40"/>
      <c r="R190" s="40"/>
    </row>
    <row r="191" spans="1:18" ht="12.75" customHeight="1" x14ac:dyDescent="0.35">
      <c r="M191" s="40"/>
      <c r="N191" s="40"/>
      <c r="O191" s="40"/>
      <c r="P191" s="40"/>
      <c r="Q191" s="40"/>
      <c r="R191" s="40"/>
    </row>
    <row r="192" spans="1:18" ht="12.75" customHeight="1" x14ac:dyDescent="0.35">
      <c r="M192" s="40"/>
      <c r="N192" s="40"/>
      <c r="O192" s="40"/>
      <c r="P192" s="40"/>
      <c r="Q192" s="40"/>
      <c r="R192" s="40"/>
    </row>
    <row r="193" spans="13:18" ht="12.75" customHeight="1" x14ac:dyDescent="0.35">
      <c r="M193" s="40"/>
      <c r="N193" s="40"/>
      <c r="O193" s="40"/>
      <c r="P193" s="40"/>
      <c r="Q193" s="40"/>
      <c r="R193" s="40"/>
    </row>
    <row r="194" spans="13:18" ht="12.75" customHeight="1" x14ac:dyDescent="0.35">
      <c r="M194" s="40"/>
      <c r="N194" s="40"/>
      <c r="O194" s="40"/>
      <c r="P194" s="40"/>
      <c r="Q194" s="40"/>
      <c r="R194" s="40"/>
    </row>
    <row r="195" spans="13:18" ht="12.75" customHeight="1" x14ac:dyDescent="0.35">
      <c r="M195" s="40"/>
      <c r="N195" s="40"/>
      <c r="O195" s="40"/>
      <c r="P195" s="40"/>
      <c r="Q195" s="40"/>
    </row>
    <row r="196" spans="13:18" ht="12.75" customHeight="1" x14ac:dyDescent="0.35">
      <c r="R196" s="40"/>
    </row>
    <row r="197" spans="13:18" ht="12.75" customHeight="1" x14ac:dyDescent="0.35">
      <c r="M197" s="40"/>
      <c r="N197" s="40"/>
      <c r="O197" s="40"/>
      <c r="P197" s="40"/>
      <c r="Q197" s="40"/>
      <c r="R197" s="40"/>
    </row>
    <row r="198" spans="13:18" ht="12.75" customHeight="1" x14ac:dyDescent="0.35">
      <c r="M198" s="40"/>
      <c r="N198" s="40"/>
      <c r="O198" s="40"/>
      <c r="P198" s="40"/>
      <c r="Q198" s="40"/>
      <c r="R198" s="40"/>
    </row>
    <row r="199" spans="13:18" ht="12.75" customHeight="1" x14ac:dyDescent="0.35">
      <c r="M199" s="40"/>
      <c r="N199" s="40"/>
      <c r="O199" s="40"/>
      <c r="P199" s="40"/>
      <c r="Q199" s="40"/>
      <c r="R199" s="40"/>
    </row>
    <row r="200" spans="13:18" ht="12.75" customHeight="1" x14ac:dyDescent="0.35">
      <c r="M200" s="40"/>
      <c r="N200" s="40"/>
      <c r="O200" s="40"/>
      <c r="P200" s="40"/>
      <c r="Q200" s="40"/>
      <c r="R200" s="40"/>
    </row>
    <row r="201" spans="13:18" ht="12.75" customHeight="1" x14ac:dyDescent="0.35">
      <c r="M201" s="40"/>
      <c r="N201" s="40"/>
      <c r="O201" s="40"/>
      <c r="P201" s="40"/>
      <c r="Q201" s="40"/>
      <c r="R201" s="40"/>
    </row>
    <row r="202" spans="13:18" ht="12.75" customHeight="1" x14ac:dyDescent="0.35">
      <c r="M202" s="40"/>
      <c r="N202" s="40"/>
      <c r="O202" s="40"/>
      <c r="P202" s="40"/>
      <c r="Q202" s="40"/>
    </row>
    <row r="203" spans="13:18" ht="12.75" customHeight="1" x14ac:dyDescent="0.35">
      <c r="R203" s="40"/>
    </row>
    <row r="204" spans="13:18" ht="12.75" customHeight="1" x14ac:dyDescent="0.35">
      <c r="M204" s="40"/>
      <c r="N204" s="40"/>
      <c r="O204" s="40"/>
      <c r="P204" s="40"/>
      <c r="Q204" s="40"/>
      <c r="R204" s="40"/>
    </row>
    <row r="205" spans="13:18" ht="12.75" customHeight="1" x14ac:dyDescent="0.35">
      <c r="M205" s="40"/>
      <c r="N205" s="40"/>
      <c r="O205" s="40"/>
      <c r="P205" s="40"/>
      <c r="Q205" s="40"/>
      <c r="R205" s="40"/>
    </row>
    <row r="206" spans="13:18" ht="12.75" customHeight="1" x14ac:dyDescent="0.35">
      <c r="M206" s="40"/>
      <c r="N206" s="40"/>
      <c r="O206" s="40"/>
      <c r="P206" s="40"/>
      <c r="Q206" s="40"/>
      <c r="R206" s="40"/>
    </row>
    <row r="207" spans="13:18" ht="12.75" customHeight="1" x14ac:dyDescent="0.35">
      <c r="M207" s="40"/>
      <c r="N207" s="40"/>
      <c r="O207" s="40"/>
      <c r="P207" s="40"/>
      <c r="Q207" s="40"/>
      <c r="R207" s="40"/>
    </row>
    <row r="208" spans="13:18" ht="12.75" customHeight="1" x14ac:dyDescent="0.35">
      <c r="M208" s="40"/>
      <c r="N208" s="40"/>
      <c r="O208" s="40"/>
      <c r="P208" s="40"/>
      <c r="Q208" s="40"/>
      <c r="R208" s="40"/>
    </row>
    <row r="209" spans="13:17" ht="12.75" customHeight="1" x14ac:dyDescent="0.35">
      <c r="M209" s="40"/>
      <c r="N209" s="40"/>
      <c r="O209" s="40"/>
      <c r="P209" s="40"/>
      <c r="Q209" s="40"/>
    </row>
    <row r="210" spans="13:17" ht="12.75" customHeight="1" x14ac:dyDescent="0.35"/>
    <row r="211" spans="13:17" ht="12.75" customHeight="1" x14ac:dyDescent="0.35"/>
    <row r="212" spans="13:17" ht="12.75" customHeight="1" x14ac:dyDescent="0.35"/>
    <row r="213" spans="13:17" ht="12.75" customHeight="1" x14ac:dyDescent="0.35"/>
    <row r="214" spans="13:17" ht="12.75" customHeight="1" x14ac:dyDescent="0.35"/>
    <row r="215" spans="13:17" ht="12.75" customHeight="1" x14ac:dyDescent="0.35"/>
    <row r="216" spans="13:17" ht="12.75" customHeight="1" x14ac:dyDescent="0.35"/>
    <row r="217" spans="13:17" ht="12.75" customHeight="1" x14ac:dyDescent="0.35"/>
    <row r="218" spans="13:17" ht="12.75" customHeight="1" x14ac:dyDescent="0.35"/>
    <row r="219" spans="13:17" ht="12.75" customHeight="1" x14ac:dyDescent="0.35"/>
    <row r="220" spans="13:17" ht="12.75" customHeight="1" x14ac:dyDescent="0.35"/>
    <row r="221" spans="13:17" ht="12.75" customHeight="1" x14ac:dyDescent="0.35"/>
    <row r="222" spans="13:17" ht="12.75" customHeight="1" x14ac:dyDescent="0.35"/>
    <row r="223" spans="13:17" ht="12.75" customHeight="1" x14ac:dyDescent="0.35"/>
    <row r="224" spans="13:17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mergeCells count="145">
    <mergeCell ref="B60:B61"/>
    <mergeCell ref="B62:B63"/>
    <mergeCell ref="B44:B45"/>
    <mergeCell ref="B46:B47"/>
    <mergeCell ref="B48:B49"/>
    <mergeCell ref="B50:B51"/>
    <mergeCell ref="B52:B53"/>
    <mergeCell ref="B54:B55"/>
    <mergeCell ref="B58:B59"/>
    <mergeCell ref="A2:A3"/>
    <mergeCell ref="B2:B3"/>
    <mergeCell ref="A4:A5"/>
    <mergeCell ref="B4:B5"/>
    <mergeCell ref="A6:A7"/>
    <mergeCell ref="B6:B7"/>
    <mergeCell ref="B8:B9"/>
    <mergeCell ref="A8:A9"/>
    <mergeCell ref="A10:A11"/>
    <mergeCell ref="A12:A13"/>
    <mergeCell ref="A16:A17"/>
    <mergeCell ref="A18:A19"/>
    <mergeCell ref="A20:A21"/>
    <mergeCell ref="A22:A23"/>
    <mergeCell ref="B10:B11"/>
    <mergeCell ref="B12:B13"/>
    <mergeCell ref="B16:B17"/>
    <mergeCell ref="B18:B19"/>
    <mergeCell ref="B20:B21"/>
    <mergeCell ref="B22:B23"/>
    <mergeCell ref="B24:B25"/>
    <mergeCell ref="A24:A25"/>
    <mergeCell ref="A26:A27"/>
    <mergeCell ref="A30:A31"/>
    <mergeCell ref="A32:A33"/>
    <mergeCell ref="A34:A35"/>
    <mergeCell ref="A36:A37"/>
    <mergeCell ref="A38:A39"/>
    <mergeCell ref="B26:B27"/>
    <mergeCell ref="B30:B31"/>
    <mergeCell ref="B32:B33"/>
    <mergeCell ref="B34:B35"/>
    <mergeCell ref="B36:B37"/>
    <mergeCell ref="B38:B39"/>
    <mergeCell ref="B40:B41"/>
    <mergeCell ref="A40:A41"/>
    <mergeCell ref="A44:A45"/>
    <mergeCell ref="A46:A47"/>
    <mergeCell ref="A48:A49"/>
    <mergeCell ref="A50:A51"/>
    <mergeCell ref="A52:A53"/>
    <mergeCell ref="A54:A55"/>
    <mergeCell ref="A58:A59"/>
    <mergeCell ref="A60:A61"/>
    <mergeCell ref="A62:A63"/>
    <mergeCell ref="A64:A65"/>
    <mergeCell ref="B64:B65"/>
    <mergeCell ref="A66:A67"/>
    <mergeCell ref="B66:B67"/>
    <mergeCell ref="B94:B95"/>
    <mergeCell ref="B96:B97"/>
    <mergeCell ref="B100:B101"/>
    <mergeCell ref="A68:A69"/>
    <mergeCell ref="B68:B69"/>
    <mergeCell ref="A72:A73"/>
    <mergeCell ref="B72:B73"/>
    <mergeCell ref="A74:A75"/>
    <mergeCell ref="B74:B75"/>
    <mergeCell ref="B76:B77"/>
    <mergeCell ref="A76:A77"/>
    <mergeCell ref="A78:A79"/>
    <mergeCell ref="A80:A81"/>
    <mergeCell ref="A82:A83"/>
    <mergeCell ref="A86:A87"/>
    <mergeCell ref="A88:A89"/>
    <mergeCell ref="A90:A91"/>
    <mergeCell ref="B78:B79"/>
    <mergeCell ref="B136:B137"/>
    <mergeCell ref="B138:B139"/>
    <mergeCell ref="B142:B143"/>
    <mergeCell ref="B102:B103"/>
    <mergeCell ref="B104:B105"/>
    <mergeCell ref="B106:B107"/>
    <mergeCell ref="B108:B109"/>
    <mergeCell ref="B110:B111"/>
    <mergeCell ref="B114:B115"/>
    <mergeCell ref="B116:B117"/>
    <mergeCell ref="B118:B119"/>
    <mergeCell ref="B120:B121"/>
    <mergeCell ref="A160:A161"/>
    <mergeCell ref="A162:A163"/>
    <mergeCell ref="A164:A165"/>
    <mergeCell ref="A166:A167"/>
    <mergeCell ref="B162:B163"/>
    <mergeCell ref="B164:B165"/>
    <mergeCell ref="B166:B167"/>
    <mergeCell ref="A172:B184"/>
    <mergeCell ref="A152:A153"/>
    <mergeCell ref="B152:B153"/>
    <mergeCell ref="A156:A157"/>
    <mergeCell ref="B156:B157"/>
    <mergeCell ref="A158:A159"/>
    <mergeCell ref="B158:B159"/>
    <mergeCell ref="B160:B161"/>
    <mergeCell ref="B80:B81"/>
    <mergeCell ref="B82:B83"/>
    <mergeCell ref="B86:B87"/>
    <mergeCell ref="B88:B89"/>
    <mergeCell ref="B90:B91"/>
    <mergeCell ref="B92:B93"/>
    <mergeCell ref="A92:A93"/>
    <mergeCell ref="A94:A95"/>
    <mergeCell ref="A96:A97"/>
    <mergeCell ref="A100:A101"/>
    <mergeCell ref="A102:A103"/>
    <mergeCell ref="A104:A105"/>
    <mergeCell ref="A106:A107"/>
    <mergeCell ref="A108:A109"/>
    <mergeCell ref="A110:A111"/>
    <mergeCell ref="A114:A115"/>
    <mergeCell ref="A116:A117"/>
    <mergeCell ref="A118:A119"/>
    <mergeCell ref="A142:A143"/>
    <mergeCell ref="A144:A145"/>
    <mergeCell ref="A146:A147"/>
    <mergeCell ref="A148:A149"/>
    <mergeCell ref="B148:B149"/>
    <mergeCell ref="A150:A151"/>
    <mergeCell ref="B150:B151"/>
    <mergeCell ref="A120:A121"/>
    <mergeCell ref="A122:A123"/>
    <mergeCell ref="A124:A125"/>
    <mergeCell ref="A128:A129"/>
    <mergeCell ref="A130:A131"/>
    <mergeCell ref="A132:A133"/>
    <mergeCell ref="A134:A135"/>
    <mergeCell ref="A136:A137"/>
    <mergeCell ref="A138:A139"/>
    <mergeCell ref="B122:B123"/>
    <mergeCell ref="B124:B125"/>
    <mergeCell ref="B144:B145"/>
    <mergeCell ref="B146:B147"/>
    <mergeCell ref="B128:B129"/>
    <mergeCell ref="B130:B131"/>
    <mergeCell ref="B132:B133"/>
    <mergeCell ref="B134:B135"/>
  </mergeCells>
  <conditionalFormatting sqref="H1:H1000">
    <cfRule type="cellIs" dxfId="1" priority="1" operator="between">
      <formula>-1</formula>
      <formula>0.1</formula>
    </cfRule>
    <cfRule type="cellIs" dxfId="0" priority="2" operator="equal">
      <formula>0.1</formula>
    </cfRule>
  </conditionalFormatting>
  <pageMargins left="0.23622047244094491" right="0.23622047244094491" top="0.74803149606299213" bottom="0.74803149606299213" header="0" footer="0"/>
  <pageSetup paperSize="9" orientation="portrait"/>
  <rowBreaks count="3" manualBreakCount="3">
    <brk id="84" man="1"/>
    <brk id="42" man="1"/>
    <brk id="126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00"/>
  <sheetViews>
    <sheetView showGridLines="0" workbookViewId="0"/>
  </sheetViews>
  <sheetFormatPr defaultColWidth="12.59765625" defaultRowHeight="15" customHeight="1" x14ac:dyDescent="0.35"/>
  <cols>
    <col min="1" max="1" width="3.265625" customWidth="1"/>
    <col min="2" max="2" width="40.73046875" customWidth="1"/>
    <col min="3" max="3" width="7.3984375" customWidth="1"/>
    <col min="4" max="5" width="8.59765625" customWidth="1"/>
    <col min="6" max="6" width="9.265625" customWidth="1"/>
    <col min="7" max="7" width="29.3984375" customWidth="1"/>
    <col min="8" max="8" width="9.265625" customWidth="1"/>
    <col min="9" max="26" width="8.59765625" customWidth="1"/>
  </cols>
  <sheetData>
    <row r="1" spans="1:13" ht="12.75" customHeight="1" x14ac:dyDescent="0.35">
      <c r="A1" s="6" t="s">
        <v>193</v>
      </c>
      <c r="B1" s="5"/>
      <c r="C1" s="5"/>
      <c r="F1" s="14">
        <v>82</v>
      </c>
      <c r="G1" s="6" t="s">
        <v>272</v>
      </c>
      <c r="H1" s="14">
        <v>82</v>
      </c>
      <c r="I1" s="116" t="s">
        <v>273</v>
      </c>
      <c r="J1" s="117"/>
      <c r="K1" s="117"/>
      <c r="L1" s="117"/>
      <c r="M1" s="118"/>
    </row>
    <row r="2" spans="1:13" ht="12.75" customHeight="1" x14ac:dyDescent="0.35">
      <c r="A2" s="6">
        <v>2</v>
      </c>
      <c r="B2" s="5" t="str">
        <f>VLOOKUP(A2,sections!F$19:G$90,2,FALSE)</f>
        <v>NPL Adam Lilley &amp; Chris Geary</v>
      </c>
      <c r="C2" s="5" t="s">
        <v>23</v>
      </c>
      <c r="D2" s="40">
        <f>VLOOKUP(B2,'section play'!$M$3:$N$167,2,FALSE)</f>
        <v>140.32999999999998</v>
      </c>
      <c r="E2" s="40">
        <f t="shared" ref="E2:E73" si="0">IFERROR((D2)-(A2*0.0001),"")</f>
        <v>140.32979999999998</v>
      </c>
      <c r="F2" s="14">
        <f t="shared" ref="F2:F73" si="1">RANK(E2,E$1:E$82,0)</f>
        <v>1</v>
      </c>
      <c r="G2" s="40" t="str">
        <f t="shared" ref="G2:G73" si="2">B2</f>
        <v>NPL Adam Lilley &amp; Chris Geary</v>
      </c>
      <c r="H2" s="14">
        <f t="shared" ref="H2:H73" si="3">F2</f>
        <v>1</v>
      </c>
      <c r="I2" s="119"/>
      <c r="J2" s="115"/>
      <c r="K2" s="115"/>
      <c r="L2" s="115"/>
      <c r="M2" s="120"/>
    </row>
    <row r="3" spans="1:13" ht="12.75" customHeight="1" x14ac:dyDescent="0.35">
      <c r="A3" s="6">
        <v>5</v>
      </c>
      <c r="B3" s="5" t="str">
        <f>VLOOKUP(A3,sections!F$19:G$90,2,FALSE)</f>
        <v>TOK Phil Wilkinson &amp; Des Blair</v>
      </c>
      <c r="C3" s="5" t="s">
        <v>29</v>
      </c>
      <c r="D3" s="40">
        <f>VLOOKUP(B3,'section play'!$M$3:$N$167,2,FALSE)</f>
        <v>140.32999999999998</v>
      </c>
      <c r="E3" s="40">
        <f t="shared" si="0"/>
        <v>140.3295</v>
      </c>
      <c r="F3" s="14">
        <f t="shared" si="1"/>
        <v>2</v>
      </c>
      <c r="G3" s="40" t="str">
        <f t="shared" si="2"/>
        <v>TOK Phil Wilkinson &amp; Des Blair</v>
      </c>
      <c r="H3" s="14">
        <f t="shared" si="3"/>
        <v>2</v>
      </c>
      <c r="I3" s="119"/>
      <c r="J3" s="115"/>
      <c r="K3" s="115"/>
      <c r="L3" s="115"/>
      <c r="M3" s="120"/>
    </row>
    <row r="4" spans="1:13" ht="12.75" customHeight="1" x14ac:dyDescent="0.35">
      <c r="A4" s="6">
        <v>1</v>
      </c>
      <c r="B4" s="5" t="str">
        <f>VLOOKUP(A4,sections!F$19:G$90,2,FALSE)</f>
        <v>TARC Bayden Jackson &amp; Simon Singleton</v>
      </c>
      <c r="C4" s="5" t="s">
        <v>21</v>
      </c>
      <c r="D4" s="40">
        <f>VLOOKUP(B4,'section play'!$M$3:$N$167,2,FALSE)</f>
        <v>140.12</v>
      </c>
      <c r="E4" s="40">
        <f t="shared" si="0"/>
        <v>140.1199</v>
      </c>
      <c r="F4" s="14">
        <f t="shared" si="1"/>
        <v>3</v>
      </c>
      <c r="G4" s="40" t="str">
        <f t="shared" si="2"/>
        <v>TARC Bayden Jackson &amp; Simon Singleton</v>
      </c>
      <c r="H4" s="14">
        <f t="shared" si="3"/>
        <v>3</v>
      </c>
      <c r="I4" s="119"/>
      <c r="J4" s="115"/>
      <c r="K4" s="115"/>
      <c r="L4" s="115"/>
      <c r="M4" s="120"/>
    </row>
    <row r="5" spans="1:13" ht="12.75" customHeight="1" x14ac:dyDescent="0.35">
      <c r="A5" s="6">
        <v>16</v>
      </c>
      <c r="B5" s="5" t="str">
        <f>VLOOKUP(A5,sections!F$19:G$90,2,FALSE)</f>
        <v>HEN Tony Van Wijk &amp; Sumit Monga</v>
      </c>
      <c r="C5" s="5" t="s">
        <v>55</v>
      </c>
      <c r="D5" s="40">
        <f>VLOOKUP(B5,'section play'!$M$3:$N$167,2,FALSE)</f>
        <v>140.02000000000001</v>
      </c>
      <c r="E5" s="40">
        <f t="shared" si="0"/>
        <v>140.01840000000001</v>
      </c>
      <c r="F5" s="14">
        <f t="shared" si="1"/>
        <v>4</v>
      </c>
      <c r="G5" s="40" t="str">
        <f t="shared" si="2"/>
        <v>HEN Tony Van Wijk &amp; Sumit Monga</v>
      </c>
      <c r="H5" s="14">
        <f t="shared" si="3"/>
        <v>4</v>
      </c>
      <c r="I5" s="119"/>
      <c r="J5" s="115"/>
      <c r="K5" s="115"/>
      <c r="L5" s="115"/>
      <c r="M5" s="120"/>
    </row>
    <row r="6" spans="1:13" ht="12.75" customHeight="1" x14ac:dyDescent="0.35">
      <c r="A6" s="6">
        <v>3</v>
      </c>
      <c r="B6" s="5" t="str">
        <f>VLOOKUP(A6,sections!F$19:G$90,2,FALSE)</f>
        <v>TGA Tom Cook &amp; Nik Hinga</v>
      </c>
      <c r="C6" s="5" t="s">
        <v>25</v>
      </c>
      <c r="D6" s="40">
        <f>VLOOKUP(B6,'section play'!$M$3:$N$167,2,FALSE)</f>
        <v>140.01</v>
      </c>
      <c r="E6" s="40">
        <f t="shared" si="0"/>
        <v>140.00969999999998</v>
      </c>
      <c r="F6" s="14">
        <f t="shared" si="1"/>
        <v>5</v>
      </c>
      <c r="G6" s="40" t="str">
        <f t="shared" si="2"/>
        <v>TGA Tom Cook &amp; Nik Hinga</v>
      </c>
      <c r="H6" s="14">
        <f t="shared" si="3"/>
        <v>5</v>
      </c>
      <c r="I6" s="119"/>
      <c r="J6" s="115"/>
      <c r="K6" s="115"/>
      <c r="L6" s="115"/>
      <c r="M6" s="120"/>
    </row>
    <row r="7" spans="1:13" ht="12.75" customHeight="1" x14ac:dyDescent="0.35">
      <c r="A7" s="6">
        <v>15</v>
      </c>
      <c r="B7" s="5" t="str">
        <f>VLOOKUP(A7,sections!F$19:G$90,2,FALSE)</f>
        <v>NPL Patrick &amp; Riley O'Donnell</v>
      </c>
      <c r="C7" s="5" t="s">
        <v>51</v>
      </c>
      <c r="D7" s="40">
        <f>VLOOKUP(B7,'section play'!$M$3:$N$167,2,FALSE)</f>
        <v>139.91</v>
      </c>
      <c r="E7" s="40">
        <f t="shared" si="0"/>
        <v>139.9085</v>
      </c>
      <c r="F7" s="14">
        <f t="shared" si="1"/>
        <v>6</v>
      </c>
      <c r="G7" s="40" t="str">
        <f t="shared" si="2"/>
        <v>NPL Patrick &amp; Riley O'Donnell</v>
      </c>
      <c r="H7" s="14">
        <f t="shared" si="3"/>
        <v>6</v>
      </c>
      <c r="I7" s="121"/>
      <c r="J7" s="122"/>
      <c r="K7" s="122"/>
      <c r="L7" s="122"/>
      <c r="M7" s="123"/>
    </row>
    <row r="8" spans="1:13" ht="12.75" customHeight="1" x14ac:dyDescent="0.35">
      <c r="A8" s="6">
        <v>36</v>
      </c>
      <c r="B8" s="5" t="str">
        <f>VLOOKUP(A8,sections!F$19:G$90,2,FALSE)</f>
        <v>WHAN Ryan Wilson and David Roache</v>
      </c>
      <c r="C8" s="5" t="s">
        <v>97</v>
      </c>
      <c r="D8" s="40">
        <f>VLOOKUP(B8,'section play'!$M$3:$N$167,2,FALSE)</f>
        <v>139.91</v>
      </c>
      <c r="E8" s="40">
        <f t="shared" si="0"/>
        <v>139.90639999999999</v>
      </c>
      <c r="F8" s="14">
        <f t="shared" si="1"/>
        <v>7</v>
      </c>
      <c r="G8" s="40" t="str">
        <f t="shared" si="2"/>
        <v>WHAN Ryan Wilson and David Roache</v>
      </c>
      <c r="H8" s="14">
        <f t="shared" si="3"/>
        <v>7</v>
      </c>
      <c r="I8" s="54"/>
      <c r="J8" s="54"/>
    </row>
    <row r="9" spans="1:13" ht="12.75" customHeight="1" x14ac:dyDescent="0.35">
      <c r="A9" s="6">
        <v>67</v>
      </c>
      <c r="B9" s="5" t="str">
        <f>VLOOKUP(A9,sections!F$19:G$90,2,FALSE)</f>
        <v>MNU Sarvan Singh &amp; Phil East</v>
      </c>
      <c r="C9" s="5" t="s">
        <v>159</v>
      </c>
      <c r="D9" s="40">
        <f>VLOOKUP(B9,'section play'!$M$3:$N$167,2,FALSE)</f>
        <v>139.80000000000001</v>
      </c>
      <c r="E9" s="40">
        <f t="shared" si="0"/>
        <v>139.79330000000002</v>
      </c>
      <c r="F9" s="14">
        <f t="shared" si="1"/>
        <v>8</v>
      </c>
      <c r="G9" s="40" t="str">
        <f t="shared" si="2"/>
        <v>MNU Sarvan Singh &amp; Phil East</v>
      </c>
      <c r="H9" s="14">
        <f t="shared" si="3"/>
        <v>8</v>
      </c>
      <c r="I9" s="54"/>
      <c r="J9" s="54"/>
    </row>
    <row r="10" spans="1:13" ht="12.75" customHeight="1" x14ac:dyDescent="0.35">
      <c r="A10" s="6">
        <v>8</v>
      </c>
      <c r="B10" s="5" t="str">
        <f>VLOOKUP(A10,sections!F$19:G$90,2,FALSE)</f>
        <v>POR Craig Steinmetz &amp; Wayne Tibbitts</v>
      </c>
      <c r="C10" s="5" t="s">
        <v>37</v>
      </c>
      <c r="D10" s="40">
        <f>VLOOKUP(B10,'section play'!$M$3:$N$167,2,FALSE)</f>
        <v>134.32</v>
      </c>
      <c r="E10" s="40">
        <f t="shared" si="0"/>
        <v>134.3192</v>
      </c>
      <c r="F10" s="14">
        <f t="shared" si="1"/>
        <v>9</v>
      </c>
      <c r="G10" s="40" t="str">
        <f t="shared" si="2"/>
        <v>POR Craig Steinmetz &amp; Wayne Tibbitts</v>
      </c>
      <c r="H10" s="14">
        <f t="shared" si="3"/>
        <v>9</v>
      </c>
      <c r="I10" s="54"/>
      <c r="J10" s="54"/>
    </row>
    <row r="11" spans="1:13" ht="12.75" customHeight="1" x14ac:dyDescent="0.35">
      <c r="A11" s="6">
        <v>4</v>
      </c>
      <c r="B11" s="5" t="str">
        <f>VLOOKUP(A11,sections!F$19:G$90,2,FALSE)</f>
        <v>NPL Thomas Defaria &amp; Ashleigh Allen</v>
      </c>
      <c r="C11" s="5" t="s">
        <v>27</v>
      </c>
      <c r="D11" s="40">
        <f>VLOOKUP(B11,'section play'!$M$3:$N$167,2,FALSE)</f>
        <v>134.20999999999998</v>
      </c>
      <c r="E11" s="40">
        <f t="shared" si="0"/>
        <v>134.20959999999997</v>
      </c>
      <c r="F11" s="14">
        <f t="shared" si="1"/>
        <v>10</v>
      </c>
      <c r="G11" s="40" t="str">
        <f t="shared" si="2"/>
        <v>NPL Thomas Defaria &amp; Ashleigh Allen</v>
      </c>
      <c r="H11" s="14">
        <f t="shared" si="3"/>
        <v>10</v>
      </c>
      <c r="I11" s="54"/>
      <c r="J11" s="54"/>
    </row>
    <row r="12" spans="1:13" ht="12.75" customHeight="1" x14ac:dyDescent="0.35">
      <c r="A12" s="6">
        <v>11</v>
      </c>
      <c r="B12" s="5" t="str">
        <f>VLOOKUP(A12,sections!F$19:G$90,2,FALSE)</f>
        <v>SWA Blake Burnard &amp; Camelia Cook</v>
      </c>
      <c r="C12" s="5" t="s">
        <v>43</v>
      </c>
      <c r="D12" s="40">
        <f>VLOOKUP(B12,'section play'!$M$3:$N$167,2,FALSE)</f>
        <v>133.34</v>
      </c>
      <c r="E12" s="40">
        <f t="shared" si="0"/>
        <v>133.3389</v>
      </c>
      <c r="F12" s="14">
        <f t="shared" si="1"/>
        <v>11</v>
      </c>
      <c r="G12" s="40" t="str">
        <f t="shared" si="2"/>
        <v>SWA Blake Burnard &amp; Camelia Cook</v>
      </c>
      <c r="H12" s="14">
        <f t="shared" si="3"/>
        <v>11</v>
      </c>
      <c r="I12" s="54"/>
      <c r="J12" s="54"/>
    </row>
    <row r="13" spans="1:13" ht="12.75" customHeight="1" x14ac:dyDescent="0.35">
      <c r="A13" s="6">
        <v>7</v>
      </c>
      <c r="B13" s="5" t="str">
        <f>VLOOKUP(A13,sections!F$19:G$90,2,FALSE)</f>
        <v>WAI Brent Wells &amp; Riley James</v>
      </c>
      <c r="C13" s="5" t="s">
        <v>33</v>
      </c>
      <c r="D13" s="40">
        <f>VLOOKUP(B13,'section play'!$M$3:$N$167,2,FALSE)</f>
        <v>131.82</v>
      </c>
      <c r="E13" s="40">
        <f t="shared" si="0"/>
        <v>131.8193</v>
      </c>
      <c r="F13" s="14">
        <f t="shared" si="1"/>
        <v>12</v>
      </c>
      <c r="G13" s="40" t="str">
        <f t="shared" si="2"/>
        <v>WAI Brent Wells &amp; Riley James</v>
      </c>
      <c r="H13" s="14">
        <f t="shared" si="3"/>
        <v>12</v>
      </c>
    </row>
    <row r="14" spans="1:13" ht="12.75" customHeight="1" x14ac:dyDescent="0.35">
      <c r="A14" s="6">
        <v>6</v>
      </c>
      <c r="B14" s="5" t="str">
        <f>VLOOKUP(A14,sections!F$19:G$90,2,FALSE)</f>
        <v>PAT Lincoln Muaulu &amp; Jay Singh</v>
      </c>
      <c r="C14" s="5" t="s">
        <v>31</v>
      </c>
      <c r="D14" s="40">
        <f>VLOOKUP(B14,'section play'!$M$3:$N$167,2,FALSE)</f>
        <v>92.42</v>
      </c>
      <c r="E14" s="40">
        <f t="shared" si="0"/>
        <v>92.419399999999996</v>
      </c>
      <c r="F14" s="14">
        <f t="shared" si="1"/>
        <v>13</v>
      </c>
      <c r="G14" s="40" t="str">
        <f t="shared" si="2"/>
        <v>PAT Lincoln Muaulu &amp; Jay Singh</v>
      </c>
      <c r="H14" s="14">
        <f t="shared" si="3"/>
        <v>13</v>
      </c>
    </row>
    <row r="15" spans="1:13" ht="12.75" customHeight="1" x14ac:dyDescent="0.35">
      <c r="A15" s="6">
        <v>10</v>
      </c>
      <c r="B15" s="5" t="str">
        <f>VLOOKUP(A15,sections!F$19:G$90,2,FALSE)</f>
        <v>LEV Billy McIntyre &amp; Crystalee Jane</v>
      </c>
      <c r="C15" s="5" t="s">
        <v>41</v>
      </c>
      <c r="D15" s="40">
        <f>VLOOKUP(B15,'section play'!$M$3:$N$167,2,FALSE)</f>
        <v>92.3</v>
      </c>
      <c r="E15" s="40">
        <f t="shared" si="0"/>
        <v>92.298999999999992</v>
      </c>
      <c r="F15" s="14">
        <f t="shared" si="1"/>
        <v>14</v>
      </c>
      <c r="G15" s="40" t="str">
        <f t="shared" si="2"/>
        <v>LEV Billy McIntyre &amp; Crystalee Jane</v>
      </c>
      <c r="H15" s="14">
        <f t="shared" si="3"/>
        <v>14</v>
      </c>
    </row>
    <row r="16" spans="1:13" ht="12.75" customHeight="1" x14ac:dyDescent="0.35">
      <c r="A16" s="6">
        <v>22</v>
      </c>
      <c r="B16" s="5" t="str">
        <f>VLOOKUP(A16,sections!F$19:G$90,2,FALSE)</f>
        <v>PAT Leighton Pologa &amp; John Harrison</v>
      </c>
      <c r="C16" s="5" t="s">
        <v>67</v>
      </c>
      <c r="D16" s="40">
        <f>VLOOKUP(B16,'section play'!$M$3:$N$167,2,FALSE)</f>
        <v>92.210000000000008</v>
      </c>
      <c r="E16" s="40">
        <f t="shared" si="0"/>
        <v>92.207800000000006</v>
      </c>
      <c r="F16" s="14">
        <f t="shared" si="1"/>
        <v>15</v>
      </c>
      <c r="G16" s="40" t="str">
        <f t="shared" si="2"/>
        <v>PAT Leighton Pologa &amp; John Harrison</v>
      </c>
      <c r="H16" s="14">
        <f t="shared" si="3"/>
        <v>15</v>
      </c>
    </row>
    <row r="17" spans="1:8" ht="12.75" customHeight="1" x14ac:dyDescent="0.35">
      <c r="A17" s="6">
        <v>44</v>
      </c>
      <c r="B17" s="5" t="str">
        <f>VLOOKUP(A17,sections!F$19:G$90,2,FALSE)</f>
        <v>OTA Saolele Tavae &amp; Fili Salia</v>
      </c>
      <c r="C17" s="5" t="s">
        <v>113</v>
      </c>
      <c r="D17" s="40">
        <f>VLOOKUP(B17,'section play'!$M$3:$N$167,2,FALSE)</f>
        <v>91.13</v>
      </c>
      <c r="E17" s="40">
        <f t="shared" si="0"/>
        <v>91.125599999999991</v>
      </c>
      <c r="F17" s="14">
        <f t="shared" si="1"/>
        <v>16</v>
      </c>
      <c r="G17" s="40" t="str">
        <f t="shared" si="2"/>
        <v>OTA Saolele Tavae &amp; Fili Salia</v>
      </c>
      <c r="H17" s="14">
        <f t="shared" si="3"/>
        <v>16</v>
      </c>
    </row>
    <row r="18" spans="1:8" ht="12.75" customHeight="1" x14ac:dyDescent="0.35">
      <c r="A18" s="6">
        <v>21</v>
      </c>
      <c r="B18" s="5" t="str">
        <f>VLOOKUP(A18,sections!F$19:G$90,2,FALSE)</f>
        <v>MNU Glen Coutts &amp; Marino Hapi</v>
      </c>
      <c r="C18" s="5" t="s">
        <v>65</v>
      </c>
      <c r="D18" s="40">
        <f>VLOOKUP(B18,'section play'!$M$3:$N$167,2,FALSE)</f>
        <v>91.02000000000001</v>
      </c>
      <c r="E18" s="40">
        <f t="shared" si="0"/>
        <v>91.017900000000012</v>
      </c>
      <c r="F18" s="14">
        <f t="shared" si="1"/>
        <v>17</v>
      </c>
      <c r="G18" s="40" t="str">
        <f t="shared" si="2"/>
        <v>MNU Glen Coutts &amp; Marino Hapi</v>
      </c>
      <c r="H18" s="14">
        <f t="shared" si="3"/>
        <v>17</v>
      </c>
    </row>
    <row r="19" spans="1:8" ht="12.75" customHeight="1" x14ac:dyDescent="0.35">
      <c r="A19" s="6">
        <v>24</v>
      </c>
      <c r="B19" s="5" t="str">
        <f>VLOOKUP(A19,sections!F$19:G$90,2,FALSE)</f>
        <v>TGA Paul Goldthorpe &amp; Jimmy Stewart</v>
      </c>
      <c r="C19" s="5" t="s">
        <v>73</v>
      </c>
      <c r="D19" s="40">
        <f>VLOOKUP(B19,'section play'!$M$3:$N$167,2,FALSE)</f>
        <v>91.02000000000001</v>
      </c>
      <c r="E19" s="40">
        <f t="shared" si="0"/>
        <v>91.017600000000016</v>
      </c>
      <c r="F19" s="14">
        <f t="shared" si="1"/>
        <v>18</v>
      </c>
      <c r="G19" s="40" t="str">
        <f t="shared" si="2"/>
        <v>TGA Paul Goldthorpe &amp; Jimmy Stewart</v>
      </c>
      <c r="H19" s="14">
        <f t="shared" si="3"/>
        <v>18</v>
      </c>
    </row>
    <row r="20" spans="1:8" ht="12.75" customHeight="1" x14ac:dyDescent="0.35">
      <c r="A20" s="6">
        <v>33</v>
      </c>
      <c r="B20" s="5" t="str">
        <f>VLOOKUP(A20,sections!F$19:G$90,2,FALSE)</f>
        <v>SWA Kim Cullen &amp; Tatum Manning</v>
      </c>
      <c r="C20" s="5" t="s">
        <v>91</v>
      </c>
      <c r="D20" s="40">
        <f>VLOOKUP(B20,'section play'!$M$3:$N$167,2,FALSE)</f>
        <v>91.02</v>
      </c>
      <c r="E20" s="40">
        <f t="shared" si="0"/>
        <v>91.0167</v>
      </c>
      <c r="F20" s="14">
        <f t="shared" si="1"/>
        <v>19</v>
      </c>
      <c r="G20" s="40" t="str">
        <f t="shared" si="2"/>
        <v>SWA Kim Cullen &amp; Tatum Manning</v>
      </c>
      <c r="H20" s="14">
        <f t="shared" si="3"/>
        <v>19</v>
      </c>
    </row>
    <row r="21" spans="1:8" ht="12.75" customHeight="1" x14ac:dyDescent="0.35">
      <c r="A21" s="6">
        <v>17</v>
      </c>
      <c r="B21" s="5" t="str">
        <f>VLOOKUP(A21,sections!F$19:G$90,2,FALSE)</f>
        <v>WAI Saiju Thomas &amp; Gary Abella</v>
      </c>
      <c r="C21" s="5" t="s">
        <v>57</v>
      </c>
      <c r="D21" s="40">
        <f>VLOOKUP(B21,'section play'!$M$3:$N$167,2,FALSE)</f>
        <v>89.6</v>
      </c>
      <c r="E21" s="40">
        <f t="shared" si="0"/>
        <v>89.598299999999995</v>
      </c>
      <c r="F21" s="14">
        <f t="shared" si="1"/>
        <v>20</v>
      </c>
      <c r="G21" s="40" t="str">
        <f t="shared" si="2"/>
        <v>WAI Saiju Thomas &amp; Gary Abella</v>
      </c>
      <c r="H21" s="14">
        <f t="shared" si="3"/>
        <v>20</v>
      </c>
    </row>
    <row r="22" spans="1:8" ht="12.75" customHeight="1" x14ac:dyDescent="0.35">
      <c r="A22" s="6">
        <v>32</v>
      </c>
      <c r="B22" s="5" t="str">
        <f>VLOOKUP(A22,sections!F$19:G$90,2,FALSE)</f>
        <v>TOK Matt &amp; Cooper McInnes</v>
      </c>
      <c r="C22" s="5" t="s">
        <v>89</v>
      </c>
      <c r="D22" s="40">
        <f>VLOOKUP(B22,'section play'!$M$3:$N$167,2,FALSE)</f>
        <v>86.72</v>
      </c>
      <c r="E22" s="40">
        <f t="shared" si="0"/>
        <v>86.716799999999992</v>
      </c>
      <c r="F22" s="14">
        <f t="shared" si="1"/>
        <v>21</v>
      </c>
      <c r="G22" s="40" t="str">
        <f t="shared" si="2"/>
        <v>TOK Matt &amp; Cooper McInnes</v>
      </c>
      <c r="H22" s="14">
        <f t="shared" si="3"/>
        <v>21</v>
      </c>
    </row>
    <row r="23" spans="1:8" ht="12.75" customHeight="1" x14ac:dyDescent="0.35">
      <c r="A23" s="6">
        <v>64</v>
      </c>
      <c r="B23" s="5" t="str">
        <f>VLOOKUP(A23,sections!F$19:G$90,2,FALSE)</f>
        <v>OTA Lee Thongtha &amp; Tu Hererahi</v>
      </c>
      <c r="C23" s="5" t="s">
        <v>153</v>
      </c>
      <c r="D23" s="40">
        <f>VLOOKUP(B23,'section play'!$M$3:$N$167,2,FALSE)</f>
        <v>86.71</v>
      </c>
      <c r="E23" s="40">
        <f t="shared" si="0"/>
        <v>86.703599999999994</v>
      </c>
      <c r="F23" s="14">
        <f t="shared" si="1"/>
        <v>22</v>
      </c>
      <c r="G23" s="40" t="str">
        <f t="shared" si="2"/>
        <v>OTA Lee Thongtha &amp; Tu Hererahi</v>
      </c>
      <c r="H23" s="14">
        <f t="shared" si="3"/>
        <v>22</v>
      </c>
    </row>
    <row r="24" spans="1:8" ht="12.75" customHeight="1" x14ac:dyDescent="0.35">
      <c r="A24" s="6">
        <v>23</v>
      </c>
      <c r="B24" s="5" t="str">
        <f>VLOOKUP(A24,sections!F$19:G$90,2,FALSE)</f>
        <v>PAL Aaron Wolland &amp; Richard Parata</v>
      </c>
      <c r="C24" s="5" t="s">
        <v>69</v>
      </c>
      <c r="D24" s="40">
        <f>VLOOKUP(B24,'section play'!$M$3:$N$167,2,FALSE)</f>
        <v>85.53</v>
      </c>
      <c r="E24" s="40">
        <f t="shared" si="0"/>
        <v>85.527699999999996</v>
      </c>
      <c r="F24" s="14">
        <f t="shared" si="1"/>
        <v>23</v>
      </c>
      <c r="G24" s="40" t="str">
        <f t="shared" si="2"/>
        <v>PAL Aaron Wolland &amp; Richard Parata</v>
      </c>
      <c r="H24" s="14">
        <f t="shared" si="3"/>
        <v>23</v>
      </c>
    </row>
    <row r="25" spans="1:8" ht="12.75" customHeight="1" x14ac:dyDescent="0.35">
      <c r="A25" s="6">
        <v>69</v>
      </c>
      <c r="B25" s="5" t="str">
        <f>VLOOKUP(A25,sections!F$19:G$90,2,FALSE)</f>
        <v>OTA Joseph Maiava &amp; Palepoi</v>
      </c>
      <c r="C25" s="5" t="s">
        <v>163</v>
      </c>
      <c r="D25" s="40">
        <f>VLOOKUP(B25,'section play'!$M$3:$N$167,2,FALSE)</f>
        <v>85.42</v>
      </c>
      <c r="E25" s="40">
        <f t="shared" si="0"/>
        <v>85.4131</v>
      </c>
      <c r="F25" s="14">
        <f t="shared" si="1"/>
        <v>24</v>
      </c>
      <c r="G25" s="40" t="str">
        <f t="shared" si="2"/>
        <v>OTA Joseph Maiava &amp; Palepoi</v>
      </c>
      <c r="H25" s="14">
        <f t="shared" si="3"/>
        <v>24</v>
      </c>
    </row>
    <row r="26" spans="1:8" ht="12.75" customHeight="1" x14ac:dyDescent="0.35">
      <c r="A26" s="6">
        <v>18</v>
      </c>
      <c r="B26" s="5" t="str">
        <f>VLOOKUP(A26,sections!F$19:G$90,2,FALSE)</f>
        <v>NPL Jesse Laursen &amp; Rod Buck</v>
      </c>
      <c r="C26" s="5" t="s">
        <v>59</v>
      </c>
      <c r="D26" s="40">
        <f>VLOOKUP(B26,'section play'!$M$3:$N$167,2,FALSE)</f>
        <v>85.32</v>
      </c>
      <c r="E26" s="40">
        <f t="shared" si="0"/>
        <v>85.31819999999999</v>
      </c>
      <c r="F26" s="14">
        <f t="shared" si="1"/>
        <v>25</v>
      </c>
      <c r="G26" s="40" t="str">
        <f t="shared" si="2"/>
        <v>NPL Jesse Laursen &amp; Rod Buck</v>
      </c>
      <c r="H26" s="14">
        <f t="shared" si="3"/>
        <v>25</v>
      </c>
    </row>
    <row r="27" spans="1:8" ht="12.75" customHeight="1" x14ac:dyDescent="0.35">
      <c r="A27" s="6">
        <v>25</v>
      </c>
      <c r="B27" s="5" t="str">
        <f>VLOOKUP(A27,sections!F$19:G$90,2,FALSE)</f>
        <v>SWA Deon Rawlings &amp; Eli French</v>
      </c>
      <c r="C27" s="5" t="s">
        <v>75</v>
      </c>
      <c r="D27" s="40">
        <f>VLOOKUP(B27,'section play'!$M$3:$N$167,2,FALSE)</f>
        <v>85.32</v>
      </c>
      <c r="E27" s="40">
        <f t="shared" si="0"/>
        <v>85.317499999999995</v>
      </c>
      <c r="F27" s="14">
        <f t="shared" si="1"/>
        <v>26</v>
      </c>
      <c r="G27" s="40" t="str">
        <f t="shared" si="2"/>
        <v>SWA Deon Rawlings &amp; Eli French</v>
      </c>
      <c r="H27" s="14">
        <f t="shared" si="3"/>
        <v>26</v>
      </c>
    </row>
    <row r="28" spans="1:8" ht="12.75" customHeight="1" x14ac:dyDescent="0.35">
      <c r="A28" s="6">
        <v>46</v>
      </c>
      <c r="B28" s="5" t="str">
        <f>VLOOKUP(A28,sections!F$19:G$90,2,FALSE)</f>
        <v>HOW Jason Pickels and Andy Wang</v>
      </c>
      <c r="C28" s="5" t="s">
        <v>117</v>
      </c>
      <c r="D28" s="40">
        <f>VLOOKUP(B28,'section play'!$M$3:$N$167,2,FALSE)</f>
        <v>85.32</v>
      </c>
      <c r="E28" s="40">
        <f t="shared" si="0"/>
        <v>85.315399999999997</v>
      </c>
      <c r="F28" s="14">
        <f t="shared" si="1"/>
        <v>27</v>
      </c>
      <c r="G28" s="40" t="str">
        <f t="shared" si="2"/>
        <v>HOW Jason Pickels and Andy Wang</v>
      </c>
      <c r="H28" s="14">
        <f t="shared" si="3"/>
        <v>27</v>
      </c>
    </row>
    <row r="29" spans="1:8" ht="12.75" customHeight="1" x14ac:dyDescent="0.35">
      <c r="A29" s="6">
        <v>61</v>
      </c>
      <c r="B29" s="5" t="str">
        <f>VLOOKUP(A29,sections!F$19:G$90,2,FALSE)</f>
        <v>OTA Kalolo Sooalo &amp; Arjohn Guan</v>
      </c>
      <c r="C29" s="5" t="s">
        <v>147</v>
      </c>
      <c r="D29" s="40">
        <f>VLOOKUP(B29,'section play'!$M$3:$N$167,2,FALSE)</f>
        <v>85.32</v>
      </c>
      <c r="E29" s="40">
        <f t="shared" si="0"/>
        <v>85.31389999999999</v>
      </c>
      <c r="F29" s="14">
        <f t="shared" si="1"/>
        <v>28</v>
      </c>
      <c r="G29" s="40" t="str">
        <f t="shared" si="2"/>
        <v>OTA Kalolo Sooalo &amp; Arjohn Guan</v>
      </c>
      <c r="H29" s="14">
        <f t="shared" si="3"/>
        <v>28</v>
      </c>
    </row>
    <row r="30" spans="1:8" ht="12.75" customHeight="1" x14ac:dyDescent="0.35">
      <c r="A30" s="6">
        <v>35</v>
      </c>
      <c r="B30" s="5" t="str">
        <f>VLOOKUP(A30,sections!F$19:G$90,2,FALSE)</f>
        <v>GLE Aaron Williams &amp; Jared Rawlings</v>
      </c>
      <c r="C30" s="5" t="s">
        <v>95</v>
      </c>
      <c r="D30" s="40">
        <f>VLOOKUP(B30,'section play'!$M$3:$N$167,2,FALSE)</f>
        <v>84.32</v>
      </c>
      <c r="E30" s="40">
        <f t="shared" si="0"/>
        <v>84.316499999999991</v>
      </c>
      <c r="F30" s="14">
        <f t="shared" si="1"/>
        <v>29</v>
      </c>
      <c r="G30" s="40" t="str">
        <f t="shared" si="2"/>
        <v>GLE Aaron Williams &amp; Jared Rawlings</v>
      </c>
      <c r="H30" s="14">
        <f t="shared" si="3"/>
        <v>29</v>
      </c>
    </row>
    <row r="31" spans="1:8" ht="12.75" customHeight="1" x14ac:dyDescent="0.35">
      <c r="A31" s="6">
        <v>42</v>
      </c>
      <c r="B31" s="5" t="str">
        <f>VLOOKUP(A31,sections!F$19:G$90,2,FALSE)</f>
        <v>PAT Antonio Tupuola and Glen Robust</v>
      </c>
      <c r="C31" s="5" t="s">
        <v>109</v>
      </c>
      <c r="D31" s="40">
        <f>VLOOKUP(B31,'section play'!$M$3:$N$167,2,FALSE)</f>
        <v>84.21</v>
      </c>
      <c r="E31" s="40">
        <f t="shared" si="0"/>
        <v>84.205799999999996</v>
      </c>
      <c r="F31" s="14">
        <f t="shared" si="1"/>
        <v>30</v>
      </c>
      <c r="G31" s="40" t="str">
        <f t="shared" si="2"/>
        <v>PAT Antonio Tupuola and Glen Robust</v>
      </c>
      <c r="H31" s="14">
        <f t="shared" si="3"/>
        <v>30</v>
      </c>
    </row>
    <row r="32" spans="1:8" ht="12.75" customHeight="1" x14ac:dyDescent="0.35">
      <c r="A32" s="6">
        <v>20</v>
      </c>
      <c r="B32" s="5" t="str">
        <f>VLOOKUP(A32,sections!F$19:G$90,2,FALSE)</f>
        <v>GLE Brett Beswick &amp; Gordon Gibson</v>
      </c>
      <c r="C32" s="5" t="s">
        <v>63</v>
      </c>
      <c r="D32" s="40">
        <f>VLOOKUP(B32,'section play'!$M$3:$N$167,2,FALSE)</f>
        <v>84.13</v>
      </c>
      <c r="E32" s="40">
        <f t="shared" si="0"/>
        <v>84.128</v>
      </c>
      <c r="F32" s="14">
        <f t="shared" si="1"/>
        <v>31</v>
      </c>
      <c r="G32" s="40" t="str">
        <f t="shared" si="2"/>
        <v>GLE Brett Beswick &amp; Gordon Gibson</v>
      </c>
      <c r="H32" s="14">
        <f t="shared" si="3"/>
        <v>31</v>
      </c>
    </row>
    <row r="33" spans="1:8" ht="12.75" customHeight="1" x14ac:dyDescent="0.35">
      <c r="A33" s="6">
        <v>38</v>
      </c>
      <c r="B33" s="5" t="str">
        <f>VLOOKUP(A33,sections!F$19:G$90,2,FALSE)</f>
        <v>HOW Ian Rowlay and Terry Andrews</v>
      </c>
      <c r="C33" s="5" t="s">
        <v>101</v>
      </c>
      <c r="D33" s="40">
        <f>VLOOKUP(B33,'section play'!$M$3:$N$167,2,FALSE)</f>
        <v>84.03</v>
      </c>
      <c r="E33" s="40">
        <f t="shared" si="0"/>
        <v>84.026200000000003</v>
      </c>
      <c r="F33" s="14">
        <f t="shared" si="1"/>
        <v>32</v>
      </c>
      <c r="G33" s="40" t="str">
        <f t="shared" si="2"/>
        <v>HOW Ian Rowlay and Terry Andrews</v>
      </c>
      <c r="H33" s="14">
        <f t="shared" si="3"/>
        <v>32</v>
      </c>
    </row>
    <row r="34" spans="1:8" ht="12.75" customHeight="1" x14ac:dyDescent="0.35">
      <c r="A34" s="6">
        <v>26</v>
      </c>
      <c r="B34" s="5" t="str">
        <f>VLOOKUP(A34,sections!F$19:G$90,2,FALSE)</f>
        <v>PUK Peter Kingi &amp; Jim Johns</v>
      </c>
      <c r="C34" s="5" t="s">
        <v>77</v>
      </c>
      <c r="D34" s="40">
        <f>VLOOKUP(B34,'section play'!$M$3:$N$167,2,FALSE)</f>
        <v>83.9</v>
      </c>
      <c r="E34" s="40">
        <f t="shared" si="0"/>
        <v>83.897400000000005</v>
      </c>
      <c r="F34" s="14">
        <f t="shared" si="1"/>
        <v>33</v>
      </c>
      <c r="G34" s="40" t="str">
        <f t="shared" si="2"/>
        <v>PUK Peter Kingi &amp; Jim Johns</v>
      </c>
      <c r="H34" s="14">
        <f t="shared" si="3"/>
        <v>33</v>
      </c>
    </row>
    <row r="35" spans="1:8" ht="12.75" customHeight="1" x14ac:dyDescent="0.35">
      <c r="A35" s="6">
        <v>34</v>
      </c>
      <c r="B35" s="5" t="str">
        <f>VLOOKUP(A35,sections!F$19:G$90,2,FALSE)</f>
        <v>GLE Victoria Heavey &amp; Jane Wood</v>
      </c>
      <c r="C35" s="5" t="s">
        <v>93</v>
      </c>
      <c r="D35" s="40">
        <f>VLOOKUP(B35,'section play'!$M$3:$N$167,2,FALSE)</f>
        <v>82.82</v>
      </c>
      <c r="E35" s="40">
        <f t="shared" si="0"/>
        <v>82.816599999999994</v>
      </c>
      <c r="F35" s="14">
        <f t="shared" si="1"/>
        <v>34</v>
      </c>
      <c r="G35" s="40" t="str">
        <f t="shared" si="2"/>
        <v>GLE Victoria Heavey &amp; Jane Wood</v>
      </c>
      <c r="H35" s="14">
        <f t="shared" si="3"/>
        <v>34</v>
      </c>
    </row>
    <row r="36" spans="1:8" ht="12.75" customHeight="1" x14ac:dyDescent="0.35">
      <c r="A36" s="6">
        <v>19</v>
      </c>
      <c r="B36" s="5" t="str">
        <f>VLOOKUP(A36,sections!F$19:G$90,2,FALSE)</f>
        <v>TOK Brooke Paul &amp; Kelly Paul</v>
      </c>
      <c r="C36" s="5" t="s">
        <v>61</v>
      </c>
      <c r="D36" s="40">
        <f>VLOOKUP(B36,'section play'!$M$3:$N$167,2,FALSE)</f>
        <v>82.72</v>
      </c>
      <c r="E36" s="40">
        <f t="shared" si="0"/>
        <v>82.718099999999993</v>
      </c>
      <c r="F36" s="14">
        <f t="shared" si="1"/>
        <v>35</v>
      </c>
      <c r="G36" s="40" t="str">
        <f t="shared" si="2"/>
        <v>TOK Brooke Paul &amp; Kelly Paul</v>
      </c>
      <c r="H36" s="14">
        <f t="shared" si="3"/>
        <v>35</v>
      </c>
    </row>
    <row r="37" spans="1:8" ht="12.75" customHeight="1" x14ac:dyDescent="0.35">
      <c r="A37" s="6">
        <v>37</v>
      </c>
      <c r="B37" s="5" t="str">
        <f>VLOOKUP(A37,sections!F$19:G$90,2,FALSE)</f>
        <v>PAT Darren Mckay and Steven Brown</v>
      </c>
      <c r="C37" s="5" t="s">
        <v>99</v>
      </c>
      <c r="D37" s="40">
        <f>VLOOKUP(B37,'section play'!$M$3:$N$167,2,FALSE)</f>
        <v>79.62</v>
      </c>
      <c r="E37" s="40">
        <f t="shared" si="0"/>
        <v>79.61630000000001</v>
      </c>
      <c r="F37" s="14">
        <f t="shared" si="1"/>
        <v>36</v>
      </c>
      <c r="G37" s="40" t="str">
        <f t="shared" si="2"/>
        <v>PAT Darren Mckay and Steven Brown</v>
      </c>
      <c r="H37" s="14">
        <f t="shared" si="3"/>
        <v>36</v>
      </c>
    </row>
    <row r="38" spans="1:8" ht="12.75" customHeight="1" x14ac:dyDescent="0.35">
      <c r="A38" s="6">
        <v>41</v>
      </c>
      <c r="B38" s="5" t="str">
        <f>VLOOKUP(A38,sections!F$19:G$90,2,FALSE)</f>
        <v>PAT Sudeep Prasad and Manoj Gounder</v>
      </c>
      <c r="C38" s="5" t="s">
        <v>107</v>
      </c>
      <c r="D38" s="40">
        <f>VLOOKUP(B38,'section play'!$M$3:$N$167,2,FALSE)</f>
        <v>29.509999999999998</v>
      </c>
      <c r="E38" s="40">
        <f t="shared" si="0"/>
        <v>29.505899999999997</v>
      </c>
      <c r="F38" s="14">
        <f t="shared" si="1"/>
        <v>37</v>
      </c>
      <c r="G38" s="40" t="str">
        <f t="shared" si="2"/>
        <v>PAT Sudeep Prasad and Manoj Gounder</v>
      </c>
      <c r="H38" s="14">
        <f t="shared" si="3"/>
        <v>37</v>
      </c>
    </row>
    <row r="39" spans="1:8" ht="12.75" customHeight="1" x14ac:dyDescent="0.35">
      <c r="A39" s="6">
        <v>50</v>
      </c>
      <c r="B39" s="5" t="str">
        <f>VLOOKUP(A39,sections!F$19:G$90,2,FALSE)</f>
        <v>HEN Donny Lochan &amp; Igdaliah Retzlaff</v>
      </c>
      <c r="C39" s="5" t="s">
        <v>125</v>
      </c>
      <c r="D39" s="40">
        <f>VLOOKUP(B39,'section play'!$M$3:$N$167,2,FALSE)</f>
        <v>25.82</v>
      </c>
      <c r="E39" s="40">
        <f t="shared" si="0"/>
        <v>25.815000000000001</v>
      </c>
      <c r="F39" s="14">
        <f t="shared" si="1"/>
        <v>38</v>
      </c>
      <c r="G39" s="40" t="str">
        <f t="shared" si="2"/>
        <v>HEN Donny Lochan &amp; Igdaliah Retzlaff</v>
      </c>
      <c r="H39" s="14">
        <f t="shared" si="3"/>
        <v>38</v>
      </c>
    </row>
    <row r="40" spans="1:8" ht="12.75" customHeight="1" x14ac:dyDescent="0.35">
      <c r="A40" s="6">
        <v>14</v>
      </c>
      <c r="B40" s="5" t="str">
        <f>VLOOKUP(A40,sections!F$19:G$90,2,FALSE)</f>
        <v>TGA Shay Laing -Smith &amp; Aaron Ratahi</v>
      </c>
      <c r="C40" s="5" t="s">
        <v>49</v>
      </c>
      <c r="D40" s="40">
        <f>VLOOKUP(B40,'section play'!$M$3:$N$167,2,FALSE)</f>
        <v>24.4</v>
      </c>
      <c r="E40" s="40">
        <f t="shared" si="0"/>
        <v>24.398599999999998</v>
      </c>
      <c r="F40" s="14">
        <f t="shared" si="1"/>
        <v>39</v>
      </c>
      <c r="G40" s="40" t="str">
        <f t="shared" si="2"/>
        <v>TGA Shay Laing -Smith &amp; Aaron Ratahi</v>
      </c>
      <c r="H40" s="14">
        <f t="shared" si="3"/>
        <v>39</v>
      </c>
    </row>
    <row r="41" spans="1:8" ht="12.75" customHeight="1" x14ac:dyDescent="0.35">
      <c r="A41" s="6">
        <v>43</v>
      </c>
      <c r="B41" s="5" t="str">
        <f>VLOOKUP(A41,sections!F$19:G$90,2,FALSE)</f>
        <v>TARR Jacques Haviga and James Haviga</v>
      </c>
      <c r="C41" s="5" t="s">
        <v>111</v>
      </c>
      <c r="D41" s="40">
        <f>VLOOKUP(B41,'section play'!$M$3:$N$167,2,FALSE)</f>
        <v>21.54</v>
      </c>
      <c r="E41" s="40">
        <f t="shared" si="0"/>
        <v>21.535699999999999</v>
      </c>
      <c r="F41" s="14">
        <f t="shared" si="1"/>
        <v>40</v>
      </c>
      <c r="G41" s="40" t="str">
        <f t="shared" si="2"/>
        <v>TARR Jacques Haviga and James Haviga</v>
      </c>
      <c r="H41" s="14">
        <f t="shared" si="3"/>
        <v>40</v>
      </c>
    </row>
    <row r="42" spans="1:8" ht="12.75" customHeight="1" x14ac:dyDescent="0.35">
      <c r="A42" s="6">
        <v>27</v>
      </c>
      <c r="B42" s="5" t="str">
        <f>VLOOKUP(A42,sections!F$19:G$90,2,FALSE)</f>
        <v>NPL Kelvin Dunlop &amp; Patrick Duffy</v>
      </c>
      <c r="C42" s="5" t="s">
        <v>79</v>
      </c>
      <c r="D42" s="40">
        <f>VLOOKUP(B42,'section play'!$M$3:$N$167,2,FALSE)</f>
        <v>21.299999999999997</v>
      </c>
      <c r="E42" s="40">
        <f t="shared" si="0"/>
        <v>21.297299999999996</v>
      </c>
      <c r="F42" s="14">
        <f t="shared" si="1"/>
        <v>41</v>
      </c>
      <c r="G42" s="40" t="str">
        <f t="shared" si="2"/>
        <v>NPL Kelvin Dunlop &amp; Patrick Duffy</v>
      </c>
      <c r="H42" s="14">
        <f t="shared" si="3"/>
        <v>41</v>
      </c>
    </row>
    <row r="43" spans="1:8" ht="12.75" customHeight="1" x14ac:dyDescent="0.35">
      <c r="A43" s="6">
        <v>60</v>
      </c>
      <c r="B43" s="5" t="str">
        <f>VLOOKUP(A43,sections!F$19:G$90,2,FALSE)</f>
        <v>HOW Colin Tranter &amp; Gary Clare</v>
      </c>
      <c r="C43" s="5" t="s">
        <v>145</v>
      </c>
      <c r="D43" s="40">
        <f>VLOOKUP(B43,'section play'!$M$3:$N$167,2,FALSE)</f>
        <v>21.119999999999997</v>
      </c>
      <c r="E43" s="40">
        <f t="shared" si="0"/>
        <v>21.113999999999997</v>
      </c>
      <c r="F43" s="14">
        <f t="shared" si="1"/>
        <v>42</v>
      </c>
      <c r="G43" s="40" t="str">
        <f t="shared" si="2"/>
        <v>HOW Colin Tranter &amp; Gary Clare</v>
      </c>
      <c r="H43" s="14">
        <f t="shared" si="3"/>
        <v>42</v>
      </c>
    </row>
    <row r="44" spans="1:8" ht="12.75" customHeight="1" x14ac:dyDescent="0.35">
      <c r="A44" s="6">
        <v>39</v>
      </c>
      <c r="B44" s="5" t="str">
        <f>VLOOKUP(A44,sections!F$19:G$90,2,FALSE)</f>
        <v>TOK Peter Madsen and Les Wilkinson</v>
      </c>
      <c r="C44" s="5" t="s">
        <v>103</v>
      </c>
      <c r="D44" s="40">
        <f>VLOOKUP(B44,'section play'!$M$3:$N$167,2,FALSE)</f>
        <v>20.04</v>
      </c>
      <c r="E44" s="40">
        <f t="shared" si="0"/>
        <v>20.036099999999998</v>
      </c>
      <c r="F44" s="14">
        <f t="shared" si="1"/>
        <v>43</v>
      </c>
      <c r="G44" s="40" t="str">
        <f t="shared" si="2"/>
        <v>TOK Peter Madsen and Les Wilkinson</v>
      </c>
      <c r="H44" s="14">
        <f t="shared" si="3"/>
        <v>43</v>
      </c>
    </row>
    <row r="45" spans="1:8" ht="12.75" customHeight="1" x14ac:dyDescent="0.35">
      <c r="A45" s="6">
        <v>28</v>
      </c>
      <c r="B45" s="5" t="str">
        <f>VLOOKUP(A45,sections!F$19:G$90,2,FALSE)</f>
        <v>PAT Frank Edwards &amp; Gavin Anstis</v>
      </c>
      <c r="C45" s="5" t="s">
        <v>81</v>
      </c>
      <c r="D45" s="40">
        <f>VLOOKUP(B45,'section play'!$M$3:$N$167,2,FALSE)</f>
        <v>20.03</v>
      </c>
      <c r="E45" s="40">
        <f t="shared" si="0"/>
        <v>20.027200000000001</v>
      </c>
      <c r="F45" s="14">
        <f t="shared" si="1"/>
        <v>44</v>
      </c>
      <c r="G45" s="40" t="str">
        <f t="shared" si="2"/>
        <v>PAT Frank Edwards &amp; Gavin Anstis</v>
      </c>
      <c r="H45" s="14">
        <f t="shared" si="3"/>
        <v>44</v>
      </c>
    </row>
    <row r="46" spans="1:8" ht="12.75" customHeight="1" x14ac:dyDescent="0.35">
      <c r="A46" s="6">
        <v>66</v>
      </c>
      <c r="B46" s="5" t="str">
        <f>VLOOKUP(A46,sections!F$19:G$90,2,FALSE)</f>
        <v>PAT Dean Brown &amp; Mark Lowry</v>
      </c>
      <c r="C46" s="5" t="s">
        <v>157</v>
      </c>
      <c r="D46" s="40">
        <f>VLOOKUP(B46,'section play'!$M$3:$N$167,2,FALSE)</f>
        <v>20.009999999999998</v>
      </c>
      <c r="E46" s="40">
        <f t="shared" si="0"/>
        <v>20.003399999999999</v>
      </c>
      <c r="F46" s="14">
        <f t="shared" si="1"/>
        <v>45</v>
      </c>
      <c r="G46" s="40" t="str">
        <f t="shared" si="2"/>
        <v>PAT Dean Brown &amp; Mark Lowry</v>
      </c>
      <c r="H46" s="14">
        <f t="shared" si="3"/>
        <v>45</v>
      </c>
    </row>
    <row r="47" spans="1:8" ht="12.75" customHeight="1" x14ac:dyDescent="0.35">
      <c r="A47" s="6">
        <v>62</v>
      </c>
      <c r="B47" s="5" t="str">
        <f>VLOOKUP(A47,sections!F$19:G$90,2,FALSE)</f>
        <v>BAYS Jonothan Parker &amp; Matt Friewald</v>
      </c>
      <c r="C47" s="5" t="s">
        <v>149</v>
      </c>
      <c r="D47" s="40">
        <f>VLOOKUP(B47,'section play'!$M$3:$N$167,2,FALSE)</f>
        <v>19.009999999999998</v>
      </c>
      <c r="E47" s="40">
        <f t="shared" si="0"/>
        <v>19.003799999999998</v>
      </c>
      <c r="F47" s="14">
        <f t="shared" si="1"/>
        <v>46</v>
      </c>
      <c r="G47" s="40" t="str">
        <f t="shared" si="2"/>
        <v>BAYS Jonothan Parker &amp; Matt Friewald</v>
      </c>
      <c r="H47" s="14">
        <f t="shared" si="3"/>
        <v>46</v>
      </c>
    </row>
    <row r="48" spans="1:8" ht="12.75" customHeight="1" x14ac:dyDescent="0.35">
      <c r="A48" s="6">
        <v>9</v>
      </c>
      <c r="B48" s="5" t="str">
        <f>VLOOKUP(A48,sections!F$19:G$90,2,FALSE)</f>
        <v>TGA Mike Ryan &amp; Brian Ward</v>
      </c>
      <c r="C48" s="5" t="s">
        <v>39</v>
      </c>
      <c r="D48" s="40">
        <f>VLOOKUP(B48,'section play'!$M$3:$N$167,2,FALSE)</f>
        <v>18.93</v>
      </c>
      <c r="E48" s="40">
        <f t="shared" si="0"/>
        <v>18.929099999999998</v>
      </c>
      <c r="F48" s="14">
        <f t="shared" si="1"/>
        <v>47</v>
      </c>
      <c r="G48" s="40" t="str">
        <f t="shared" si="2"/>
        <v>TGA Mike Ryan &amp; Brian Ward</v>
      </c>
      <c r="H48" s="14">
        <f t="shared" si="3"/>
        <v>47</v>
      </c>
    </row>
    <row r="49" spans="1:8" ht="12.75" customHeight="1" x14ac:dyDescent="0.35">
      <c r="A49" s="6">
        <v>48</v>
      </c>
      <c r="B49" s="5" t="str">
        <f>VLOOKUP(A49,sections!F$19:G$90,2,FALSE)</f>
        <v>PAT Tyson Argus and Steve Argus</v>
      </c>
      <c r="C49" s="5" t="s">
        <v>121</v>
      </c>
      <c r="D49" s="40">
        <f>VLOOKUP(B49,'section play'!$M$3:$N$167,2,FALSE)</f>
        <v>18.899999999999999</v>
      </c>
      <c r="E49" s="40">
        <f t="shared" si="0"/>
        <v>18.895199999999999</v>
      </c>
      <c r="F49" s="14">
        <f t="shared" si="1"/>
        <v>48</v>
      </c>
      <c r="G49" s="40" t="str">
        <f t="shared" si="2"/>
        <v>PAT Tyson Argus and Steve Argus</v>
      </c>
      <c r="H49" s="14">
        <f t="shared" si="3"/>
        <v>48</v>
      </c>
    </row>
    <row r="50" spans="1:8" ht="12.75" customHeight="1" x14ac:dyDescent="0.35">
      <c r="A50" s="6">
        <v>31</v>
      </c>
      <c r="B50" s="5" t="str">
        <f>VLOOKUP(A50,sections!F$19:G$90,2,FALSE)</f>
        <v>BAYS Cam &amp; Neil Bowman</v>
      </c>
      <c r="C50" s="5" t="s">
        <v>87</v>
      </c>
      <c r="D50" s="40">
        <f>VLOOKUP(B50,'section play'!$M$3:$N$167,2,FALSE)</f>
        <v>18.829999999999998</v>
      </c>
      <c r="E50" s="40">
        <f t="shared" si="0"/>
        <v>18.826899999999998</v>
      </c>
      <c r="F50" s="14">
        <f t="shared" si="1"/>
        <v>49</v>
      </c>
      <c r="G50" s="40" t="str">
        <f t="shared" si="2"/>
        <v>BAYS Cam &amp; Neil Bowman</v>
      </c>
      <c r="H50" s="14">
        <f t="shared" si="3"/>
        <v>49</v>
      </c>
    </row>
    <row r="51" spans="1:8" ht="12.75" customHeight="1" x14ac:dyDescent="0.35">
      <c r="A51" s="6">
        <v>13</v>
      </c>
      <c r="B51" s="5" t="str">
        <f>VLOOKUP(A51,sections!F$19:G$90,2,FALSE)</f>
        <v>OTAK Laurence &amp; Joseph Bishop</v>
      </c>
      <c r="C51" s="5" t="s">
        <v>47</v>
      </c>
      <c r="D51" s="40">
        <f>VLOOKUP(B51,'section play'!$M$3:$N$167,2,FALSE)</f>
        <v>17.61</v>
      </c>
      <c r="E51" s="40">
        <f t="shared" si="0"/>
        <v>17.608699999999999</v>
      </c>
      <c r="F51" s="14">
        <f t="shared" si="1"/>
        <v>50</v>
      </c>
      <c r="G51" s="40" t="str">
        <f t="shared" si="2"/>
        <v>OTAK Laurence &amp; Joseph Bishop</v>
      </c>
      <c r="H51" s="14">
        <f t="shared" si="3"/>
        <v>50</v>
      </c>
    </row>
    <row r="52" spans="1:8" ht="12.75" customHeight="1" x14ac:dyDescent="0.35">
      <c r="A52" s="6">
        <v>30</v>
      </c>
      <c r="B52" s="5" t="str">
        <f>VLOOKUP(A52,sections!F$19:G$90,2,FALSE)</f>
        <v>TGA Brendan McLean &amp; Cynthia Thompson</v>
      </c>
      <c r="C52" s="5" t="s">
        <v>85</v>
      </c>
      <c r="D52" s="40">
        <f>VLOOKUP(B52,'section play'!$M$3:$N$167,2,FALSE)</f>
        <v>15.7</v>
      </c>
      <c r="E52" s="40">
        <f t="shared" si="0"/>
        <v>15.696999999999999</v>
      </c>
      <c r="F52" s="14">
        <f t="shared" si="1"/>
        <v>51</v>
      </c>
      <c r="G52" s="40" t="str">
        <f t="shared" si="2"/>
        <v>TGA Brendan McLean &amp; Cynthia Thompson</v>
      </c>
      <c r="H52" s="14">
        <f t="shared" si="3"/>
        <v>51</v>
      </c>
    </row>
    <row r="53" spans="1:8" ht="12.75" customHeight="1" x14ac:dyDescent="0.35">
      <c r="A53" s="6">
        <v>51</v>
      </c>
      <c r="B53" s="5" t="str">
        <f>VLOOKUP(A53,sections!F$19:G$90,2,FALSE)</f>
        <v>PUK Rose Rawiri &amp; Mel Apanui</v>
      </c>
      <c r="C53" s="5" t="s">
        <v>127</v>
      </c>
      <c r="D53" s="40">
        <f>VLOOKUP(B53,'section play'!$M$3:$N$167,2,FALSE)</f>
        <v>14.440000000000001</v>
      </c>
      <c r="E53" s="40">
        <f t="shared" si="0"/>
        <v>14.434900000000001</v>
      </c>
      <c r="F53" s="14">
        <f t="shared" si="1"/>
        <v>52</v>
      </c>
      <c r="G53" s="40" t="str">
        <f t="shared" si="2"/>
        <v>PUK Rose Rawiri &amp; Mel Apanui</v>
      </c>
      <c r="H53" s="14">
        <f t="shared" si="3"/>
        <v>52</v>
      </c>
    </row>
    <row r="54" spans="1:8" ht="12.75" customHeight="1" x14ac:dyDescent="0.35">
      <c r="A54" s="6">
        <v>12</v>
      </c>
      <c r="B54" s="5" t="str">
        <f>VLOOKUP(A54,sections!F$19:G$90,2,FALSE)</f>
        <v>TOK Gill Mitchell &amp; Graham Mitchell</v>
      </c>
      <c r="C54" s="5" t="s">
        <v>45</v>
      </c>
      <c r="D54" s="40">
        <f>VLOOKUP(B54,'section play'!$M$3:$N$167,2,FALSE)</f>
        <v>14.41</v>
      </c>
      <c r="E54" s="40">
        <f t="shared" si="0"/>
        <v>14.408799999999999</v>
      </c>
      <c r="F54" s="14">
        <f t="shared" si="1"/>
        <v>53</v>
      </c>
      <c r="G54" s="40" t="str">
        <f t="shared" si="2"/>
        <v>TOK Gill Mitchell &amp; Graham Mitchell</v>
      </c>
      <c r="H54" s="14">
        <f t="shared" si="3"/>
        <v>53</v>
      </c>
    </row>
    <row r="55" spans="1:8" ht="12.75" customHeight="1" x14ac:dyDescent="0.35">
      <c r="A55" s="6">
        <v>29</v>
      </c>
      <c r="B55" s="5" t="str">
        <f>VLOOKUP(A55,sections!F$19:G$90,2,FALSE)</f>
        <v>WAI Roger Beardshall &amp; Dale Burns</v>
      </c>
      <c r="C55" s="5" t="s">
        <v>83</v>
      </c>
      <c r="D55" s="40">
        <f>VLOOKUP(B55,'section play'!$M$3:$N$167,2,FALSE)</f>
        <v>14.41</v>
      </c>
      <c r="E55" s="40">
        <f t="shared" si="0"/>
        <v>14.4071</v>
      </c>
      <c r="F55" s="14">
        <f t="shared" si="1"/>
        <v>54</v>
      </c>
      <c r="G55" s="40" t="str">
        <f t="shared" si="2"/>
        <v>WAI Roger Beardshall &amp; Dale Burns</v>
      </c>
      <c r="H55" s="14">
        <f t="shared" si="3"/>
        <v>54</v>
      </c>
    </row>
    <row r="56" spans="1:8" ht="12.75" customHeight="1" x14ac:dyDescent="0.35">
      <c r="A56" s="6">
        <v>55</v>
      </c>
      <c r="B56" s="5" t="str">
        <f>VLOOKUP(A56,sections!F$19:G$90,2,FALSE)</f>
        <v>TGA Josh Va'afusu &amp; Dave Harman</v>
      </c>
      <c r="C56" s="5" t="s">
        <v>135</v>
      </c>
      <c r="D56" s="40">
        <f>VLOOKUP(B56,'section play'!$M$3:$N$167,2,FALSE)</f>
        <v>13.31</v>
      </c>
      <c r="E56" s="40">
        <f t="shared" si="0"/>
        <v>13.304500000000001</v>
      </c>
      <c r="F56" s="14">
        <f t="shared" si="1"/>
        <v>55</v>
      </c>
      <c r="G56" s="40" t="str">
        <f t="shared" si="2"/>
        <v>TGA Josh Va'afusu &amp; Dave Harman</v>
      </c>
      <c r="H56" s="14">
        <f t="shared" si="3"/>
        <v>55</v>
      </c>
    </row>
    <row r="57" spans="1:8" ht="12.75" customHeight="1" x14ac:dyDescent="0.35">
      <c r="A57" s="6">
        <v>58</v>
      </c>
      <c r="B57" s="5" t="str">
        <f>VLOOKUP(A57,sections!F$19:G$90,2,FALSE)</f>
        <v>PAT Peter Whitehead &amp; Chris Walker</v>
      </c>
      <c r="C57" s="5" t="s">
        <v>141</v>
      </c>
      <c r="D57" s="40">
        <f>VLOOKUP(B57,'section play'!$M$3:$N$167,2,FALSE)</f>
        <v>13.12</v>
      </c>
      <c r="E57" s="40">
        <f t="shared" si="0"/>
        <v>13.114199999999999</v>
      </c>
      <c r="F57" s="14">
        <f t="shared" si="1"/>
        <v>56</v>
      </c>
      <c r="G57" s="40" t="str">
        <f t="shared" si="2"/>
        <v>PAT Peter Whitehead &amp; Chris Walker</v>
      </c>
      <c r="H57" s="14">
        <f t="shared" si="3"/>
        <v>56</v>
      </c>
    </row>
    <row r="58" spans="1:8" ht="12.75" customHeight="1" x14ac:dyDescent="0.35">
      <c r="A58" s="6">
        <v>71</v>
      </c>
      <c r="B58" s="5" t="str">
        <f>VLOOKUP(A58,sections!F$19:G$90,2,FALSE)</f>
        <v>PAT Terri Argus &amp; Roger Gracie</v>
      </c>
      <c r="C58" s="5" t="s">
        <v>167</v>
      </c>
      <c r="D58" s="40">
        <f>VLOOKUP(B58,'section play'!$M$3:$N$167,2,FALSE)</f>
        <v>13.120000000000001</v>
      </c>
      <c r="E58" s="40">
        <f t="shared" si="0"/>
        <v>13.112900000000002</v>
      </c>
      <c r="F58" s="14">
        <f t="shared" si="1"/>
        <v>57</v>
      </c>
      <c r="G58" s="40" t="str">
        <f t="shared" si="2"/>
        <v>PAT Terri Argus &amp; Roger Gracie</v>
      </c>
      <c r="H58" s="14">
        <f t="shared" si="3"/>
        <v>57</v>
      </c>
    </row>
    <row r="59" spans="1:8" ht="12.75" customHeight="1" x14ac:dyDescent="0.35">
      <c r="A59" s="6">
        <v>45</v>
      </c>
      <c r="B59" s="5" t="str">
        <f>VLOOKUP(A59,sections!F$19:G$90,2,FALSE)</f>
        <v>HOW Paul G Brown and Nina Massold</v>
      </c>
      <c r="C59" s="5" t="s">
        <v>115</v>
      </c>
      <c r="D59" s="40">
        <f>VLOOKUP(B59,'section play'!$M$3:$N$167,2,FALSE)</f>
        <v>12.02</v>
      </c>
      <c r="E59" s="40">
        <f t="shared" si="0"/>
        <v>12.015499999999999</v>
      </c>
      <c r="F59" s="14">
        <f t="shared" si="1"/>
        <v>58</v>
      </c>
      <c r="G59" s="40" t="str">
        <f t="shared" si="2"/>
        <v>HOW Paul G Brown and Nina Massold</v>
      </c>
      <c r="H59" s="14">
        <f t="shared" si="3"/>
        <v>58</v>
      </c>
    </row>
    <row r="60" spans="1:8" ht="12.75" customHeight="1" x14ac:dyDescent="0.35">
      <c r="A60" s="6">
        <v>56</v>
      </c>
      <c r="B60" s="5" t="str">
        <f>VLOOKUP(A60,sections!F$19:G$90,2,FALSE)</f>
        <v>MNU Bas Kroon &amp; Darryl Rodgers</v>
      </c>
      <c r="C60" s="5" t="s">
        <v>137</v>
      </c>
      <c r="D60" s="40">
        <f>VLOOKUP(B60,'section play'!$M$3:$N$167,2,FALSE)</f>
        <v>12.02</v>
      </c>
      <c r="E60" s="40">
        <f t="shared" si="0"/>
        <v>12.0144</v>
      </c>
      <c r="F60" s="14">
        <f t="shared" si="1"/>
        <v>59</v>
      </c>
      <c r="G60" s="40" t="str">
        <f t="shared" si="2"/>
        <v>MNU Bas Kroon &amp; Darryl Rodgers</v>
      </c>
      <c r="H60" s="14">
        <f t="shared" si="3"/>
        <v>59</v>
      </c>
    </row>
    <row r="61" spans="1:8" ht="12.75" customHeight="1" x14ac:dyDescent="0.35">
      <c r="A61" s="6">
        <v>68</v>
      </c>
      <c r="B61" s="5" t="str">
        <f>VLOOKUP(A61,sections!F$19:G$90,2,FALSE)</f>
        <v>PAT Ngahuia Tahi &amp; Maria Gratwick</v>
      </c>
      <c r="C61" s="5" t="s">
        <v>161</v>
      </c>
      <c r="D61" s="40">
        <f>VLOOKUP(B61,'section play'!$M$3:$N$167,2,FALSE)</f>
        <v>11.809999999999999</v>
      </c>
      <c r="E61" s="40">
        <f t="shared" si="0"/>
        <v>11.803199999999999</v>
      </c>
      <c r="F61" s="14">
        <f t="shared" si="1"/>
        <v>60</v>
      </c>
      <c r="G61" s="40" t="str">
        <f t="shared" si="2"/>
        <v>PAT Ngahuia Tahi &amp; Maria Gratwick</v>
      </c>
      <c r="H61" s="14">
        <f t="shared" si="3"/>
        <v>60</v>
      </c>
    </row>
    <row r="62" spans="1:8" ht="12.75" customHeight="1" x14ac:dyDescent="0.35">
      <c r="A62" s="6">
        <v>49</v>
      </c>
      <c r="B62" s="5" t="str">
        <f>VLOOKUP(A62,sections!F$19:G$90,2,FALSE)</f>
        <v>GLE Robert Boggs &amp; Michael George</v>
      </c>
      <c r="C62" s="5" t="s">
        <v>123</v>
      </c>
      <c r="D62" s="40">
        <f>VLOOKUP(B62,'section play'!$M$3:$N$167,2,FALSE)</f>
        <v>10.620000000000001</v>
      </c>
      <c r="E62" s="40">
        <f t="shared" si="0"/>
        <v>10.615100000000002</v>
      </c>
      <c r="F62" s="14">
        <f t="shared" si="1"/>
        <v>61</v>
      </c>
      <c r="G62" s="40" t="str">
        <f t="shared" si="2"/>
        <v>GLE Robert Boggs &amp; Michael George</v>
      </c>
      <c r="H62" s="14">
        <f t="shared" si="3"/>
        <v>61</v>
      </c>
    </row>
    <row r="63" spans="1:8" ht="12.75" customHeight="1" x14ac:dyDescent="0.35">
      <c r="A63" s="6">
        <v>52</v>
      </c>
      <c r="B63" s="5" t="str">
        <f>VLOOKUP(A63,sections!F$19:G$90,2,FALSE)</f>
        <v>PUK Martin Keeley &amp; Natasha Smit</v>
      </c>
      <c r="C63" s="5" t="s">
        <v>129</v>
      </c>
      <c r="D63" s="40">
        <f>VLOOKUP(B63,'section play'!$M$3:$N$167,2,FALSE)</f>
        <v>10.620000000000001</v>
      </c>
      <c r="E63" s="40">
        <f t="shared" si="0"/>
        <v>10.614800000000001</v>
      </c>
      <c r="F63" s="14">
        <f t="shared" si="1"/>
        <v>62</v>
      </c>
      <c r="G63" s="40" t="str">
        <f t="shared" si="2"/>
        <v>PUK Martin Keeley &amp; Natasha Smit</v>
      </c>
      <c r="H63" s="14">
        <f t="shared" si="3"/>
        <v>62</v>
      </c>
    </row>
    <row r="64" spans="1:8" ht="12.75" customHeight="1" x14ac:dyDescent="0.35">
      <c r="A64" s="6">
        <v>53</v>
      </c>
      <c r="B64" s="5" t="str">
        <f>VLOOKUP(A64,sections!F$19:G$90,2,FALSE)</f>
        <v>BIR Tina &amp; Moloi Fatuesi</v>
      </c>
      <c r="C64" s="5" t="s">
        <v>131</v>
      </c>
      <c r="D64" s="40">
        <f>VLOOKUP(B64,'section play'!$M$3:$N$167,2,FALSE)</f>
        <v>9.3099999999999987</v>
      </c>
      <c r="E64" s="40">
        <f t="shared" si="0"/>
        <v>9.3046999999999986</v>
      </c>
      <c r="F64" s="14">
        <f t="shared" si="1"/>
        <v>63</v>
      </c>
      <c r="G64" s="40" t="str">
        <f t="shared" si="2"/>
        <v>BIR Tina &amp; Moloi Fatuesi</v>
      </c>
      <c r="H64" s="14">
        <f t="shared" si="3"/>
        <v>63</v>
      </c>
    </row>
    <row r="65" spans="1:8" ht="12.75" customHeight="1" x14ac:dyDescent="0.35">
      <c r="A65" s="6">
        <v>40</v>
      </c>
      <c r="B65" s="5" t="str">
        <f>VLOOKUP(A65,sections!F$19:G$90,2,FALSE)</f>
        <v>BAYS Alex Watson and Shayne Heyns</v>
      </c>
      <c r="C65" s="5" t="s">
        <v>105</v>
      </c>
      <c r="D65" s="40">
        <f>VLOOKUP(B65,'section play'!$M$3:$N$167,2,FALSE)</f>
        <v>8.31</v>
      </c>
      <c r="E65" s="40">
        <f t="shared" si="0"/>
        <v>8.3060000000000009</v>
      </c>
      <c r="F65" s="14">
        <f t="shared" si="1"/>
        <v>64</v>
      </c>
      <c r="G65" s="40" t="str">
        <f t="shared" si="2"/>
        <v>BAYS Alex Watson and Shayne Heyns</v>
      </c>
      <c r="H65" s="14">
        <f t="shared" si="3"/>
        <v>64</v>
      </c>
    </row>
    <row r="66" spans="1:8" ht="12.75" customHeight="1" x14ac:dyDescent="0.35">
      <c r="A66" s="6">
        <v>63</v>
      </c>
      <c r="B66" s="5" t="str">
        <f>VLOOKUP(A66,sections!F$19:G$90,2,FALSE)</f>
        <v>TGA Wendy Thorn &amp; Pallas Elvin-Dewis</v>
      </c>
      <c r="C66" s="5" t="s">
        <v>151</v>
      </c>
      <c r="D66" s="40">
        <f>VLOOKUP(B66,'section play'!$M$3:$N$167,2,FALSE)</f>
        <v>7.42</v>
      </c>
      <c r="E66" s="40">
        <f t="shared" si="0"/>
        <v>7.4136999999999995</v>
      </c>
      <c r="F66" s="14">
        <f t="shared" si="1"/>
        <v>65</v>
      </c>
      <c r="G66" s="40" t="str">
        <f t="shared" si="2"/>
        <v>TGA Wendy Thorn &amp; Pallas Elvin-Dewis</v>
      </c>
      <c r="H66" s="14">
        <f t="shared" si="3"/>
        <v>65</v>
      </c>
    </row>
    <row r="67" spans="1:8" ht="12.75" customHeight="1" x14ac:dyDescent="0.35">
      <c r="A67" s="6">
        <v>72</v>
      </c>
      <c r="B67" s="5" t="str">
        <f>VLOOKUP(A67,sections!F$19:G$90,2,FALSE)</f>
        <v>GIS Glen R-Atkins &amp; Alex Nanai</v>
      </c>
      <c r="C67" s="5" t="s">
        <v>169</v>
      </c>
      <c r="D67" s="40">
        <f>VLOOKUP(B67,'section play'!$M$3:$N$167,2,FALSE)</f>
        <v>7.34</v>
      </c>
      <c r="E67" s="40">
        <f t="shared" si="0"/>
        <v>7.3327999999999998</v>
      </c>
      <c r="F67" s="14">
        <f t="shared" si="1"/>
        <v>66</v>
      </c>
      <c r="G67" s="40" t="str">
        <f t="shared" si="2"/>
        <v>GIS Glen R-Atkins &amp; Alex Nanai</v>
      </c>
      <c r="H67" s="14">
        <f t="shared" si="3"/>
        <v>66</v>
      </c>
    </row>
    <row r="68" spans="1:8" ht="12.75" customHeight="1" x14ac:dyDescent="0.35">
      <c r="A68" s="6">
        <v>57</v>
      </c>
      <c r="B68" s="5" t="str">
        <f>VLOOKUP(A68,sections!F$19:G$90,2,FALSE)</f>
        <v>WHAN Cory Diamond &amp; Paul Stevens</v>
      </c>
      <c r="C68" s="5" t="s">
        <v>139</v>
      </c>
      <c r="D68" s="40">
        <f>VLOOKUP(B68,'section play'!$M$3:$N$167,2,FALSE)</f>
        <v>6.13</v>
      </c>
      <c r="E68" s="40">
        <f t="shared" si="0"/>
        <v>6.1242999999999999</v>
      </c>
      <c r="F68" s="14">
        <f t="shared" si="1"/>
        <v>67</v>
      </c>
      <c r="G68" s="40" t="str">
        <f t="shared" si="2"/>
        <v>WHAN Cory Diamond &amp; Paul Stevens</v>
      </c>
      <c r="H68" s="14">
        <f t="shared" si="3"/>
        <v>67</v>
      </c>
    </row>
    <row r="69" spans="1:8" ht="12.75" customHeight="1" x14ac:dyDescent="0.35">
      <c r="A69" s="6">
        <v>59</v>
      </c>
      <c r="B69" s="5" t="str">
        <f>VLOOKUP(A69,sections!F$19:G$90,2,FALSE)</f>
        <v>PAT Robyn Harris &amp; Kelly Pologa</v>
      </c>
      <c r="C69" s="5" t="s">
        <v>143</v>
      </c>
      <c r="D69" s="40">
        <f>VLOOKUP(B69,'section play'!$M$3:$N$167,2,FALSE)</f>
        <v>4.92</v>
      </c>
      <c r="E69" s="40">
        <f t="shared" si="0"/>
        <v>4.9141000000000004</v>
      </c>
      <c r="F69" s="14">
        <f t="shared" si="1"/>
        <v>68</v>
      </c>
      <c r="G69" s="40" t="str">
        <f t="shared" si="2"/>
        <v>PAT Robyn Harris &amp; Kelly Pologa</v>
      </c>
      <c r="H69" s="14">
        <f t="shared" si="3"/>
        <v>68</v>
      </c>
    </row>
    <row r="70" spans="1:8" ht="12.75" customHeight="1" x14ac:dyDescent="0.35">
      <c r="A70" s="6">
        <v>65</v>
      </c>
      <c r="B70" s="5" t="str">
        <f>VLOOKUP(A70,sections!F$19:G$90,2,FALSE)</f>
        <v>TGA Mark Parkinson &amp; Patuwai Woods</v>
      </c>
      <c r="C70" s="5" t="s">
        <v>155</v>
      </c>
      <c r="D70" s="40">
        <f>VLOOKUP(B70,'section play'!$M$3:$N$167,2,FALSE)</f>
        <v>3.71</v>
      </c>
      <c r="E70" s="40">
        <f t="shared" si="0"/>
        <v>3.7035</v>
      </c>
      <c r="F70" s="14">
        <f t="shared" si="1"/>
        <v>69</v>
      </c>
      <c r="G70" s="40" t="str">
        <f t="shared" si="2"/>
        <v>TGA Mark Parkinson &amp; Patuwai Woods</v>
      </c>
      <c r="H70" s="14">
        <f t="shared" si="3"/>
        <v>69</v>
      </c>
    </row>
    <row r="71" spans="1:8" ht="12.75" customHeight="1" x14ac:dyDescent="0.35">
      <c r="A71" s="6">
        <v>47</v>
      </c>
      <c r="B71" s="5" t="str">
        <f>VLOOKUP(A71,sections!F$19:G$90,2,FALSE)</f>
        <v>TGA Daniel Kaio and Karlene Taylor</v>
      </c>
      <c r="C71" s="5" t="s">
        <v>119</v>
      </c>
      <c r="D71" s="40">
        <f>VLOOKUP(B71,'section play'!$M$3:$N$167,2,FALSE)</f>
        <v>2.42</v>
      </c>
      <c r="E71" s="40">
        <f t="shared" si="0"/>
        <v>2.4152999999999998</v>
      </c>
      <c r="F71" s="14">
        <f t="shared" si="1"/>
        <v>70</v>
      </c>
      <c r="G71" s="40" t="str">
        <f t="shared" si="2"/>
        <v>TGA Daniel Kaio and Karlene Taylor</v>
      </c>
      <c r="H71" s="14">
        <f t="shared" si="3"/>
        <v>70</v>
      </c>
    </row>
    <row r="72" spans="1:8" ht="12.75" customHeight="1" x14ac:dyDescent="0.35">
      <c r="A72" s="6">
        <v>54</v>
      </c>
      <c r="B72" s="5" t="str">
        <f>VLOOKUP(A72,sections!F$19:G$90,2,FALSE)</f>
        <v>PUK Michael Langdon &amp; Ned Apanui</v>
      </c>
      <c r="C72" s="5" t="s">
        <v>133</v>
      </c>
      <c r="D72" s="40">
        <f>VLOOKUP(B72,'section play'!$M$3:$N$167,2,FALSE)</f>
        <v>2.42</v>
      </c>
      <c r="E72" s="40">
        <f t="shared" si="0"/>
        <v>2.4146000000000001</v>
      </c>
      <c r="F72" s="14">
        <f t="shared" si="1"/>
        <v>71</v>
      </c>
      <c r="G72" s="40" t="str">
        <f t="shared" si="2"/>
        <v>PUK Michael Langdon &amp; Ned Apanui</v>
      </c>
      <c r="H72" s="14">
        <f t="shared" si="3"/>
        <v>71</v>
      </c>
    </row>
    <row r="73" spans="1:8" ht="12.75" customHeight="1" x14ac:dyDescent="0.35">
      <c r="A73" s="6">
        <v>70</v>
      </c>
      <c r="B73" s="5" t="str">
        <f>VLOOKUP(A73,sections!F$19:G$90,2,FALSE)</f>
        <v>MNU Ivona Coutts &amp; Addison Argus</v>
      </c>
      <c r="C73" s="5" t="s">
        <v>165</v>
      </c>
      <c r="D73" s="40">
        <f>VLOOKUP(B73,'section play'!$M$3:$N$167,2,FALSE)</f>
        <v>2.42</v>
      </c>
      <c r="E73" s="40">
        <f t="shared" si="0"/>
        <v>2.4129999999999998</v>
      </c>
      <c r="F73" s="14">
        <f t="shared" si="1"/>
        <v>72</v>
      </c>
      <c r="G73" s="40" t="str">
        <f t="shared" si="2"/>
        <v>MNU Ivona Coutts &amp; Addison Argus</v>
      </c>
      <c r="H73" s="14">
        <f t="shared" si="3"/>
        <v>72</v>
      </c>
    </row>
    <row r="74" spans="1:8" ht="12.75" customHeight="1" x14ac:dyDescent="0.35">
      <c r="B74" s="5"/>
      <c r="C74" s="5"/>
      <c r="F74" s="14">
        <v>73</v>
      </c>
      <c r="G74" s="6" t="s">
        <v>274</v>
      </c>
      <c r="H74" s="14">
        <v>73</v>
      </c>
    </row>
    <row r="75" spans="1:8" ht="12.75" customHeight="1" x14ac:dyDescent="0.35">
      <c r="B75" s="5"/>
      <c r="C75" s="5"/>
      <c r="F75" s="14">
        <v>74</v>
      </c>
      <c r="G75" s="6" t="s">
        <v>275</v>
      </c>
      <c r="H75" s="14">
        <v>74</v>
      </c>
    </row>
    <row r="76" spans="1:8" ht="12.75" customHeight="1" x14ac:dyDescent="0.35">
      <c r="B76" s="5"/>
      <c r="C76" s="5"/>
      <c r="F76" s="14">
        <v>75</v>
      </c>
      <c r="G76" s="6" t="s">
        <v>276</v>
      </c>
      <c r="H76" s="14">
        <v>75</v>
      </c>
    </row>
    <row r="77" spans="1:8" ht="12.75" customHeight="1" x14ac:dyDescent="0.35">
      <c r="B77" s="5"/>
      <c r="C77" s="5"/>
      <c r="F77" s="14">
        <v>76</v>
      </c>
      <c r="G77" s="6" t="s">
        <v>277</v>
      </c>
      <c r="H77" s="14">
        <v>76</v>
      </c>
    </row>
    <row r="78" spans="1:8" ht="12.75" customHeight="1" x14ac:dyDescent="0.35">
      <c r="B78" s="5"/>
      <c r="C78" s="5"/>
      <c r="F78" s="14">
        <v>77</v>
      </c>
      <c r="G78" s="6" t="s">
        <v>278</v>
      </c>
      <c r="H78" s="14">
        <v>77</v>
      </c>
    </row>
    <row r="79" spans="1:8" ht="12.75" customHeight="1" x14ac:dyDescent="0.35">
      <c r="B79" s="5"/>
      <c r="C79" s="5"/>
      <c r="F79" s="14">
        <v>78</v>
      </c>
      <c r="G79" s="6" t="s">
        <v>279</v>
      </c>
      <c r="H79" s="14">
        <v>78</v>
      </c>
    </row>
    <row r="80" spans="1:8" ht="12.75" customHeight="1" x14ac:dyDescent="0.35">
      <c r="B80" s="5"/>
      <c r="C80" s="5"/>
      <c r="F80" s="14">
        <v>79</v>
      </c>
      <c r="G80" s="6" t="s">
        <v>280</v>
      </c>
      <c r="H80" s="14">
        <v>79</v>
      </c>
    </row>
    <row r="81" spans="2:8" ht="12.75" customHeight="1" x14ac:dyDescent="0.35">
      <c r="B81" s="5"/>
      <c r="C81" s="5"/>
      <c r="F81" s="14">
        <v>80</v>
      </c>
      <c r="G81" s="6" t="s">
        <v>281</v>
      </c>
      <c r="H81" s="14">
        <v>80</v>
      </c>
    </row>
    <row r="82" spans="2:8" ht="12.75" customHeight="1" x14ac:dyDescent="0.35">
      <c r="B82" s="5"/>
      <c r="C82" s="5"/>
      <c r="F82" s="14">
        <v>81</v>
      </c>
      <c r="G82" s="6" t="s">
        <v>282</v>
      </c>
      <c r="H82" s="14">
        <v>81</v>
      </c>
    </row>
    <row r="83" spans="2:8" ht="12.75" customHeight="1" x14ac:dyDescent="0.35">
      <c r="B83" s="5"/>
      <c r="C83" s="5"/>
      <c r="F83" s="14"/>
      <c r="H83" s="14"/>
    </row>
    <row r="84" spans="2:8" ht="12.75" customHeight="1" x14ac:dyDescent="0.35">
      <c r="B84" s="5"/>
      <c r="C84" s="5"/>
      <c r="F84" s="14"/>
      <c r="H84" s="14"/>
    </row>
    <row r="85" spans="2:8" ht="12.75" customHeight="1" x14ac:dyDescent="0.35">
      <c r="B85" s="5"/>
      <c r="C85" s="5"/>
      <c r="F85" s="14"/>
      <c r="H85" s="14"/>
    </row>
    <row r="86" spans="2:8" ht="12.75" customHeight="1" x14ac:dyDescent="0.35">
      <c r="B86" s="5"/>
      <c r="C86" s="5"/>
      <c r="F86" s="14"/>
      <c r="H86" s="14"/>
    </row>
    <row r="87" spans="2:8" ht="12.75" customHeight="1" x14ac:dyDescent="0.35">
      <c r="B87" s="5"/>
      <c r="C87" s="5"/>
      <c r="F87" s="14"/>
      <c r="H87" s="14"/>
    </row>
    <row r="88" spans="2:8" ht="12.75" customHeight="1" x14ac:dyDescent="0.35">
      <c r="B88" s="5"/>
      <c r="C88" s="5"/>
      <c r="F88" s="14"/>
      <c r="H88" s="14"/>
    </row>
    <row r="89" spans="2:8" ht="12.75" customHeight="1" x14ac:dyDescent="0.35">
      <c r="B89" s="5"/>
      <c r="C89" s="5"/>
      <c r="F89" s="14"/>
      <c r="H89" s="14"/>
    </row>
    <row r="90" spans="2:8" ht="12.75" customHeight="1" x14ac:dyDescent="0.35">
      <c r="B90" s="5"/>
      <c r="C90" s="5"/>
      <c r="F90" s="14"/>
      <c r="H90" s="14"/>
    </row>
    <row r="91" spans="2:8" ht="12.75" customHeight="1" x14ac:dyDescent="0.35">
      <c r="B91" s="5"/>
      <c r="C91" s="5"/>
      <c r="F91" s="14"/>
      <c r="H91" s="14"/>
    </row>
    <row r="92" spans="2:8" ht="12.75" customHeight="1" x14ac:dyDescent="0.35">
      <c r="B92" s="5"/>
      <c r="C92" s="5"/>
      <c r="F92" s="14"/>
      <c r="H92" s="14"/>
    </row>
    <row r="93" spans="2:8" ht="12.75" customHeight="1" x14ac:dyDescent="0.35">
      <c r="B93" s="5"/>
      <c r="C93" s="5"/>
      <c r="F93" s="14"/>
      <c r="H93" s="14"/>
    </row>
    <row r="94" spans="2:8" ht="12.75" customHeight="1" x14ac:dyDescent="0.35">
      <c r="B94" s="5"/>
      <c r="C94" s="5"/>
      <c r="F94" s="14"/>
      <c r="H94" s="14"/>
    </row>
    <row r="95" spans="2:8" ht="12.75" customHeight="1" x14ac:dyDescent="0.35">
      <c r="B95" s="5"/>
      <c r="C95" s="5"/>
      <c r="F95" s="14"/>
      <c r="H95" s="14"/>
    </row>
    <row r="96" spans="2:8" ht="12.75" customHeight="1" x14ac:dyDescent="0.35">
      <c r="B96" s="5"/>
      <c r="C96" s="5"/>
      <c r="F96" s="14"/>
      <c r="H96" s="14"/>
    </row>
    <row r="97" spans="2:8" ht="12.75" customHeight="1" x14ac:dyDescent="0.35">
      <c r="B97" s="5"/>
      <c r="C97" s="5"/>
      <c r="F97" s="14"/>
      <c r="H97" s="14"/>
    </row>
    <row r="98" spans="2:8" ht="12.75" customHeight="1" x14ac:dyDescent="0.35">
      <c r="B98" s="5"/>
      <c r="C98" s="5"/>
      <c r="F98" s="14"/>
      <c r="H98" s="14"/>
    </row>
    <row r="99" spans="2:8" ht="12.75" customHeight="1" x14ac:dyDescent="0.35">
      <c r="B99" s="5"/>
      <c r="C99" s="5"/>
      <c r="F99" s="14"/>
      <c r="H99" s="14"/>
    </row>
    <row r="100" spans="2:8" ht="12.75" customHeight="1" x14ac:dyDescent="0.35">
      <c r="B100" s="5"/>
      <c r="C100" s="5"/>
      <c r="F100" s="14"/>
      <c r="H100" s="14"/>
    </row>
    <row r="101" spans="2:8" ht="12.75" customHeight="1" x14ac:dyDescent="0.35">
      <c r="B101" s="5"/>
      <c r="C101" s="5"/>
      <c r="F101" s="14"/>
      <c r="H101" s="14"/>
    </row>
    <row r="102" spans="2:8" ht="12.75" customHeight="1" x14ac:dyDescent="0.35">
      <c r="B102" s="5"/>
      <c r="C102" s="5"/>
      <c r="F102" s="14"/>
      <c r="H102" s="14"/>
    </row>
    <row r="103" spans="2:8" ht="12.75" customHeight="1" x14ac:dyDescent="0.35">
      <c r="B103" s="5"/>
      <c r="C103" s="5"/>
      <c r="F103" s="14"/>
      <c r="H103" s="14"/>
    </row>
    <row r="104" spans="2:8" ht="12.75" customHeight="1" x14ac:dyDescent="0.35">
      <c r="B104" s="5"/>
      <c r="C104" s="5"/>
      <c r="F104" s="14"/>
      <c r="H104" s="14"/>
    </row>
    <row r="105" spans="2:8" ht="12.75" customHeight="1" x14ac:dyDescent="0.35">
      <c r="B105" s="5"/>
      <c r="C105" s="5"/>
      <c r="F105" s="14"/>
      <c r="H105" s="14"/>
    </row>
    <row r="106" spans="2:8" ht="12.75" customHeight="1" x14ac:dyDescent="0.35">
      <c r="B106" s="5"/>
      <c r="C106" s="5"/>
      <c r="F106" s="14"/>
      <c r="H106" s="14"/>
    </row>
    <row r="107" spans="2:8" ht="12.75" customHeight="1" x14ac:dyDescent="0.35">
      <c r="B107" s="5"/>
      <c r="C107" s="5"/>
      <c r="F107" s="14"/>
      <c r="H107" s="14"/>
    </row>
    <row r="108" spans="2:8" ht="12.75" customHeight="1" x14ac:dyDescent="0.35">
      <c r="B108" s="5"/>
      <c r="C108" s="5"/>
      <c r="F108" s="14"/>
      <c r="H108" s="14"/>
    </row>
    <row r="109" spans="2:8" ht="12.75" customHeight="1" x14ac:dyDescent="0.35">
      <c r="B109" s="5"/>
      <c r="C109" s="5"/>
      <c r="F109" s="14"/>
      <c r="H109" s="14"/>
    </row>
    <row r="110" spans="2:8" ht="12.75" customHeight="1" x14ac:dyDescent="0.35">
      <c r="B110" s="5"/>
      <c r="C110" s="5"/>
      <c r="F110" s="14"/>
      <c r="H110" s="14"/>
    </row>
    <row r="111" spans="2:8" ht="12.75" customHeight="1" x14ac:dyDescent="0.35">
      <c r="B111" s="5"/>
      <c r="C111" s="5"/>
      <c r="F111" s="14"/>
      <c r="H111" s="14"/>
    </row>
    <row r="112" spans="2:8" ht="12.75" customHeight="1" x14ac:dyDescent="0.35">
      <c r="B112" s="5"/>
      <c r="C112" s="5"/>
      <c r="F112" s="14"/>
      <c r="H112" s="14"/>
    </row>
    <row r="113" spans="2:8" ht="12.75" customHeight="1" x14ac:dyDescent="0.35">
      <c r="B113" s="5"/>
      <c r="C113" s="5"/>
      <c r="F113" s="14"/>
      <c r="H113" s="14"/>
    </row>
    <row r="114" spans="2:8" ht="12.75" customHeight="1" x14ac:dyDescent="0.35">
      <c r="B114" s="5"/>
      <c r="C114" s="5"/>
      <c r="F114" s="14"/>
      <c r="H114" s="14"/>
    </row>
    <row r="115" spans="2:8" ht="12.75" customHeight="1" x14ac:dyDescent="0.35">
      <c r="B115" s="5"/>
      <c r="C115" s="5"/>
      <c r="F115" s="14"/>
      <c r="H115" s="14"/>
    </row>
    <row r="116" spans="2:8" ht="12.75" customHeight="1" x14ac:dyDescent="0.35">
      <c r="B116" s="5"/>
      <c r="C116" s="5"/>
      <c r="F116" s="14"/>
      <c r="H116" s="14"/>
    </row>
    <row r="117" spans="2:8" ht="12.75" customHeight="1" x14ac:dyDescent="0.35">
      <c r="B117" s="5"/>
      <c r="C117" s="5"/>
      <c r="F117" s="14"/>
      <c r="H117" s="14"/>
    </row>
    <row r="118" spans="2:8" ht="12.75" customHeight="1" x14ac:dyDescent="0.35">
      <c r="B118" s="5"/>
      <c r="C118" s="5"/>
      <c r="F118" s="14"/>
      <c r="H118" s="14"/>
    </row>
    <row r="119" spans="2:8" ht="12.75" customHeight="1" x14ac:dyDescent="0.35">
      <c r="B119" s="5"/>
      <c r="C119" s="5"/>
      <c r="F119" s="14"/>
      <c r="H119" s="14"/>
    </row>
    <row r="120" spans="2:8" ht="12.75" customHeight="1" x14ac:dyDescent="0.35">
      <c r="B120" s="5"/>
      <c r="C120" s="5"/>
      <c r="F120" s="14"/>
      <c r="H120" s="14"/>
    </row>
    <row r="121" spans="2:8" ht="12.75" customHeight="1" x14ac:dyDescent="0.35">
      <c r="B121" s="5"/>
      <c r="C121" s="5"/>
      <c r="F121" s="14"/>
      <c r="H121" s="14"/>
    </row>
    <row r="122" spans="2:8" ht="12.75" customHeight="1" x14ac:dyDescent="0.35">
      <c r="B122" s="5"/>
      <c r="C122" s="5"/>
      <c r="F122" s="14"/>
      <c r="H122" s="14"/>
    </row>
    <row r="123" spans="2:8" ht="12.75" customHeight="1" x14ac:dyDescent="0.35">
      <c r="B123" s="5"/>
      <c r="C123" s="5"/>
      <c r="F123" s="14"/>
      <c r="H123" s="14"/>
    </row>
    <row r="124" spans="2:8" ht="12.75" customHeight="1" x14ac:dyDescent="0.35">
      <c r="B124" s="5"/>
      <c r="C124" s="5"/>
      <c r="F124" s="14"/>
      <c r="H124" s="14"/>
    </row>
    <row r="125" spans="2:8" ht="12.75" customHeight="1" x14ac:dyDescent="0.35">
      <c r="B125" s="5"/>
      <c r="C125" s="5"/>
      <c r="F125" s="14"/>
      <c r="H125" s="14"/>
    </row>
    <row r="126" spans="2:8" ht="12.75" customHeight="1" x14ac:dyDescent="0.35">
      <c r="B126" s="5"/>
      <c r="C126" s="5"/>
      <c r="F126" s="14"/>
      <c r="H126" s="14"/>
    </row>
    <row r="127" spans="2:8" ht="12.75" customHeight="1" x14ac:dyDescent="0.35">
      <c r="B127" s="5"/>
      <c r="C127" s="5"/>
      <c r="F127" s="14"/>
      <c r="H127" s="14"/>
    </row>
    <row r="128" spans="2:8" ht="12.75" customHeight="1" x14ac:dyDescent="0.35">
      <c r="B128" s="5"/>
      <c r="C128" s="5"/>
      <c r="F128" s="14"/>
      <c r="H128" s="14"/>
    </row>
    <row r="129" spans="2:8" ht="12.75" customHeight="1" x14ac:dyDescent="0.35">
      <c r="B129" s="5"/>
      <c r="C129" s="5"/>
      <c r="F129" s="14"/>
      <c r="H129" s="14"/>
    </row>
    <row r="130" spans="2:8" ht="12.75" customHeight="1" x14ac:dyDescent="0.35">
      <c r="B130" s="5"/>
      <c r="C130" s="5"/>
      <c r="F130" s="14"/>
      <c r="H130" s="14"/>
    </row>
    <row r="131" spans="2:8" ht="12.75" customHeight="1" x14ac:dyDescent="0.35">
      <c r="B131" s="5"/>
      <c r="C131" s="5"/>
      <c r="F131" s="14"/>
      <c r="H131" s="14"/>
    </row>
    <row r="132" spans="2:8" ht="12.75" customHeight="1" x14ac:dyDescent="0.35">
      <c r="B132" s="5"/>
      <c r="C132" s="5"/>
      <c r="F132" s="14"/>
      <c r="H132" s="14"/>
    </row>
    <row r="133" spans="2:8" ht="12.75" customHeight="1" x14ac:dyDescent="0.35">
      <c r="B133" s="5"/>
      <c r="C133" s="5"/>
      <c r="F133" s="14"/>
      <c r="H133" s="14"/>
    </row>
    <row r="134" spans="2:8" ht="12.75" customHeight="1" x14ac:dyDescent="0.35">
      <c r="B134" s="5"/>
      <c r="C134" s="5"/>
      <c r="F134" s="14"/>
      <c r="H134" s="14"/>
    </row>
    <row r="135" spans="2:8" ht="12.75" customHeight="1" x14ac:dyDescent="0.35">
      <c r="B135" s="5"/>
      <c r="C135" s="5"/>
      <c r="F135" s="14"/>
      <c r="H135" s="14"/>
    </row>
    <row r="136" spans="2:8" ht="12.75" customHeight="1" x14ac:dyDescent="0.35">
      <c r="B136" s="5"/>
      <c r="C136" s="5"/>
      <c r="F136" s="14"/>
      <c r="H136" s="14"/>
    </row>
    <row r="137" spans="2:8" ht="12.75" customHeight="1" x14ac:dyDescent="0.35">
      <c r="B137" s="5"/>
      <c r="C137" s="5"/>
      <c r="F137" s="14"/>
      <c r="H137" s="14"/>
    </row>
    <row r="138" spans="2:8" ht="12.75" customHeight="1" x14ac:dyDescent="0.35">
      <c r="B138" s="5"/>
      <c r="C138" s="5"/>
      <c r="F138" s="14"/>
      <c r="H138" s="14"/>
    </row>
    <row r="139" spans="2:8" ht="12.75" customHeight="1" x14ac:dyDescent="0.35">
      <c r="B139" s="5"/>
      <c r="C139" s="5"/>
      <c r="F139" s="14"/>
      <c r="H139" s="14"/>
    </row>
    <row r="140" spans="2:8" ht="12.75" customHeight="1" x14ac:dyDescent="0.35">
      <c r="B140" s="5"/>
      <c r="C140" s="5"/>
      <c r="F140" s="14"/>
      <c r="H140" s="14"/>
    </row>
    <row r="141" spans="2:8" ht="12.75" customHeight="1" x14ac:dyDescent="0.35">
      <c r="B141" s="5"/>
      <c r="C141" s="5"/>
      <c r="F141" s="14"/>
      <c r="H141" s="14"/>
    </row>
    <row r="142" spans="2:8" ht="12.75" customHeight="1" x14ac:dyDescent="0.35">
      <c r="B142" s="5"/>
      <c r="C142" s="5"/>
      <c r="F142" s="14"/>
      <c r="H142" s="14"/>
    </row>
    <row r="143" spans="2:8" ht="12.75" customHeight="1" x14ac:dyDescent="0.35">
      <c r="B143" s="5"/>
      <c r="C143" s="5"/>
      <c r="F143" s="14"/>
      <c r="H143" s="14"/>
    </row>
    <row r="144" spans="2:8" ht="12.75" customHeight="1" x14ac:dyDescent="0.35">
      <c r="B144" s="5"/>
      <c r="C144" s="5"/>
      <c r="F144" s="14"/>
      <c r="H144" s="14"/>
    </row>
    <row r="145" spans="2:8" ht="12.75" customHeight="1" x14ac:dyDescent="0.35">
      <c r="B145" s="5"/>
      <c r="C145" s="5"/>
      <c r="F145" s="14"/>
      <c r="H145" s="14"/>
    </row>
    <row r="146" spans="2:8" ht="12.75" customHeight="1" x14ac:dyDescent="0.35">
      <c r="B146" s="5"/>
      <c r="C146" s="5"/>
      <c r="F146" s="14"/>
      <c r="H146" s="14"/>
    </row>
    <row r="147" spans="2:8" ht="12.75" customHeight="1" x14ac:dyDescent="0.35">
      <c r="B147" s="5"/>
      <c r="C147" s="5"/>
      <c r="F147" s="14"/>
      <c r="H147" s="14"/>
    </row>
    <row r="148" spans="2:8" ht="12.75" customHeight="1" x14ac:dyDescent="0.35">
      <c r="B148" s="5"/>
      <c r="C148" s="5"/>
      <c r="F148" s="14"/>
      <c r="H148" s="14"/>
    </row>
    <row r="149" spans="2:8" ht="12.75" customHeight="1" x14ac:dyDescent="0.35">
      <c r="B149" s="5"/>
      <c r="C149" s="5"/>
      <c r="F149" s="14"/>
      <c r="H149" s="14"/>
    </row>
    <row r="150" spans="2:8" ht="12.75" customHeight="1" x14ac:dyDescent="0.35">
      <c r="B150" s="5"/>
      <c r="C150" s="5"/>
      <c r="F150" s="14"/>
      <c r="H150" s="14"/>
    </row>
    <row r="151" spans="2:8" ht="12.75" customHeight="1" x14ac:dyDescent="0.35">
      <c r="B151" s="5"/>
      <c r="C151" s="5"/>
      <c r="F151" s="14"/>
      <c r="H151" s="14"/>
    </row>
    <row r="152" spans="2:8" ht="12.75" customHeight="1" x14ac:dyDescent="0.35">
      <c r="B152" s="5"/>
      <c r="C152" s="5"/>
      <c r="F152" s="14"/>
      <c r="H152" s="14"/>
    </row>
    <row r="153" spans="2:8" ht="12.75" customHeight="1" x14ac:dyDescent="0.35">
      <c r="B153" s="5"/>
      <c r="C153" s="5"/>
      <c r="F153" s="14"/>
      <c r="H153" s="14"/>
    </row>
    <row r="154" spans="2:8" ht="12.75" customHeight="1" x14ac:dyDescent="0.35">
      <c r="B154" s="5"/>
      <c r="C154" s="5"/>
      <c r="F154" s="14"/>
      <c r="H154" s="14"/>
    </row>
    <row r="155" spans="2:8" ht="12.75" customHeight="1" x14ac:dyDescent="0.35">
      <c r="B155" s="5"/>
      <c r="C155" s="5"/>
      <c r="F155" s="14"/>
      <c r="H155" s="14"/>
    </row>
    <row r="156" spans="2:8" ht="12.75" customHeight="1" x14ac:dyDescent="0.35">
      <c r="B156" s="5"/>
      <c r="C156" s="5"/>
      <c r="F156" s="14"/>
      <c r="H156" s="14"/>
    </row>
    <row r="157" spans="2:8" ht="12.75" customHeight="1" x14ac:dyDescent="0.35">
      <c r="B157" s="5"/>
      <c r="C157" s="5"/>
      <c r="F157" s="14"/>
      <c r="H157" s="14"/>
    </row>
    <row r="158" spans="2:8" ht="12.75" customHeight="1" x14ac:dyDescent="0.35">
      <c r="B158" s="5"/>
      <c r="C158" s="5"/>
      <c r="F158" s="14"/>
      <c r="H158" s="14"/>
    </row>
    <row r="159" spans="2:8" ht="12.75" customHeight="1" x14ac:dyDescent="0.35">
      <c r="B159" s="5"/>
      <c r="C159" s="5"/>
      <c r="F159" s="14"/>
      <c r="H159" s="14"/>
    </row>
    <row r="160" spans="2:8" ht="12.75" customHeight="1" x14ac:dyDescent="0.35">
      <c r="B160" s="5"/>
      <c r="C160" s="5"/>
      <c r="F160" s="14"/>
      <c r="H160" s="14"/>
    </row>
    <row r="161" spans="2:8" ht="12.75" customHeight="1" x14ac:dyDescent="0.35">
      <c r="B161" s="5"/>
      <c r="C161" s="5"/>
      <c r="F161" s="14"/>
      <c r="H161" s="14"/>
    </row>
    <row r="162" spans="2:8" ht="12.75" customHeight="1" x14ac:dyDescent="0.35">
      <c r="B162" s="5"/>
      <c r="C162" s="5"/>
      <c r="F162" s="14"/>
      <c r="H162" s="14"/>
    </row>
    <row r="163" spans="2:8" ht="12.75" customHeight="1" x14ac:dyDescent="0.35">
      <c r="B163" s="5"/>
      <c r="C163" s="5"/>
      <c r="F163" s="14"/>
      <c r="H163" s="14"/>
    </row>
    <row r="164" spans="2:8" ht="12.75" customHeight="1" x14ac:dyDescent="0.35">
      <c r="B164" s="5"/>
      <c r="C164" s="5"/>
      <c r="F164" s="14"/>
      <c r="H164" s="14"/>
    </row>
    <row r="165" spans="2:8" ht="12.75" customHeight="1" x14ac:dyDescent="0.35">
      <c r="B165" s="5"/>
      <c r="C165" s="5"/>
      <c r="F165" s="14"/>
      <c r="H165" s="14"/>
    </row>
    <row r="166" spans="2:8" ht="12.75" customHeight="1" x14ac:dyDescent="0.35">
      <c r="B166" s="5"/>
      <c r="C166" s="5"/>
      <c r="F166" s="14"/>
      <c r="H166" s="14"/>
    </row>
    <row r="167" spans="2:8" ht="12.75" customHeight="1" x14ac:dyDescent="0.35">
      <c r="B167" s="5"/>
      <c r="C167" s="5"/>
      <c r="F167" s="14"/>
      <c r="H167" s="14"/>
    </row>
    <row r="168" spans="2:8" ht="12.75" customHeight="1" x14ac:dyDescent="0.35">
      <c r="B168" s="5"/>
      <c r="C168" s="5"/>
      <c r="F168" s="14"/>
      <c r="H168" s="14"/>
    </row>
    <row r="169" spans="2:8" ht="12.75" customHeight="1" x14ac:dyDescent="0.35">
      <c r="B169" s="5"/>
      <c r="C169" s="5"/>
      <c r="F169" s="14"/>
      <c r="H169" s="14"/>
    </row>
    <row r="170" spans="2:8" ht="12.75" customHeight="1" x14ac:dyDescent="0.35">
      <c r="B170" s="5"/>
      <c r="C170" s="5"/>
      <c r="F170" s="14"/>
      <c r="H170" s="14"/>
    </row>
    <row r="171" spans="2:8" ht="12.75" customHeight="1" x14ac:dyDescent="0.35">
      <c r="B171" s="5"/>
      <c r="C171" s="5"/>
      <c r="F171" s="14"/>
      <c r="H171" s="14"/>
    </row>
    <row r="172" spans="2:8" ht="12.75" customHeight="1" x14ac:dyDescent="0.35">
      <c r="B172" s="5"/>
      <c r="C172" s="5"/>
      <c r="F172" s="14"/>
      <c r="H172" s="14"/>
    </row>
    <row r="173" spans="2:8" ht="12.75" customHeight="1" x14ac:dyDescent="0.35">
      <c r="B173" s="5"/>
      <c r="C173" s="5"/>
      <c r="F173" s="14"/>
      <c r="H173" s="14"/>
    </row>
    <row r="174" spans="2:8" ht="12.75" customHeight="1" x14ac:dyDescent="0.35">
      <c r="B174" s="5"/>
      <c r="C174" s="5"/>
      <c r="F174" s="14"/>
      <c r="H174" s="14"/>
    </row>
    <row r="175" spans="2:8" ht="12.75" customHeight="1" x14ac:dyDescent="0.35">
      <c r="B175" s="5"/>
      <c r="C175" s="5"/>
      <c r="F175" s="14"/>
      <c r="H175" s="14"/>
    </row>
    <row r="176" spans="2:8" ht="12.75" customHeight="1" x14ac:dyDescent="0.35">
      <c r="B176" s="5"/>
      <c r="C176" s="5"/>
      <c r="F176" s="14"/>
      <c r="H176" s="14"/>
    </row>
    <row r="177" spans="2:8" ht="12.75" customHeight="1" x14ac:dyDescent="0.35">
      <c r="B177" s="5"/>
      <c r="C177" s="5"/>
      <c r="F177" s="14"/>
      <c r="H177" s="14"/>
    </row>
    <row r="178" spans="2:8" ht="12.75" customHeight="1" x14ac:dyDescent="0.35">
      <c r="B178" s="5"/>
      <c r="C178" s="5"/>
      <c r="F178" s="14"/>
      <c r="H178" s="14"/>
    </row>
    <row r="179" spans="2:8" ht="12.75" customHeight="1" x14ac:dyDescent="0.35">
      <c r="B179" s="5"/>
      <c r="C179" s="5"/>
      <c r="F179" s="14"/>
      <c r="H179" s="14"/>
    </row>
    <row r="180" spans="2:8" ht="12.75" customHeight="1" x14ac:dyDescent="0.35">
      <c r="B180" s="5"/>
      <c r="C180" s="5"/>
      <c r="F180" s="14"/>
      <c r="H180" s="14"/>
    </row>
    <row r="181" spans="2:8" ht="12.75" customHeight="1" x14ac:dyDescent="0.35">
      <c r="B181" s="5"/>
      <c r="C181" s="5"/>
      <c r="F181" s="14"/>
      <c r="H181" s="14"/>
    </row>
    <row r="182" spans="2:8" ht="12.75" customHeight="1" x14ac:dyDescent="0.35">
      <c r="B182" s="5"/>
      <c r="C182" s="5"/>
      <c r="F182" s="14"/>
      <c r="H182" s="14"/>
    </row>
    <row r="183" spans="2:8" ht="12.75" customHeight="1" x14ac:dyDescent="0.35">
      <c r="B183" s="5"/>
      <c r="C183" s="5"/>
      <c r="F183" s="14"/>
      <c r="H183" s="14"/>
    </row>
    <row r="184" spans="2:8" ht="12.75" customHeight="1" x14ac:dyDescent="0.35">
      <c r="B184" s="5"/>
      <c r="C184" s="5"/>
      <c r="F184" s="14"/>
      <c r="H184" s="14"/>
    </row>
    <row r="185" spans="2:8" ht="12.75" customHeight="1" x14ac:dyDescent="0.35">
      <c r="B185" s="5"/>
      <c r="C185" s="5"/>
      <c r="F185" s="14"/>
      <c r="H185" s="14"/>
    </row>
    <row r="186" spans="2:8" ht="12.75" customHeight="1" x14ac:dyDescent="0.35">
      <c r="B186" s="5"/>
      <c r="C186" s="5"/>
      <c r="F186" s="14"/>
      <c r="H186" s="14"/>
    </row>
    <row r="187" spans="2:8" ht="12.75" customHeight="1" x14ac:dyDescent="0.35">
      <c r="B187" s="5"/>
      <c r="C187" s="5"/>
      <c r="F187" s="14"/>
      <c r="H187" s="14"/>
    </row>
    <row r="188" spans="2:8" ht="12.75" customHeight="1" x14ac:dyDescent="0.35">
      <c r="B188" s="5"/>
      <c r="C188" s="5"/>
      <c r="F188" s="14"/>
      <c r="H188" s="14"/>
    </row>
    <row r="189" spans="2:8" ht="12.75" customHeight="1" x14ac:dyDescent="0.35">
      <c r="B189" s="5"/>
      <c r="C189" s="5"/>
      <c r="F189" s="14"/>
      <c r="H189" s="14"/>
    </row>
    <row r="190" spans="2:8" ht="12.75" customHeight="1" x14ac:dyDescent="0.35">
      <c r="B190" s="5"/>
      <c r="C190" s="5"/>
      <c r="F190" s="14"/>
      <c r="H190" s="14"/>
    </row>
    <row r="191" spans="2:8" ht="12.75" customHeight="1" x14ac:dyDescent="0.35">
      <c r="B191" s="5"/>
      <c r="C191" s="5"/>
      <c r="F191" s="14"/>
      <c r="H191" s="14"/>
    </row>
    <row r="192" spans="2:8" ht="12.75" customHeight="1" x14ac:dyDescent="0.35">
      <c r="B192" s="5"/>
      <c r="C192" s="5"/>
      <c r="F192" s="14"/>
      <c r="H192" s="14"/>
    </row>
    <row r="193" spans="2:8" ht="12.75" customHeight="1" x14ac:dyDescent="0.35">
      <c r="B193" s="5"/>
      <c r="C193" s="5"/>
      <c r="F193" s="14"/>
      <c r="H193" s="14"/>
    </row>
    <row r="194" spans="2:8" ht="12.75" customHeight="1" x14ac:dyDescent="0.35">
      <c r="B194" s="5"/>
      <c r="C194" s="5"/>
      <c r="F194" s="14"/>
      <c r="H194" s="14"/>
    </row>
    <row r="195" spans="2:8" ht="12.75" customHeight="1" x14ac:dyDescent="0.35">
      <c r="B195" s="5"/>
      <c r="C195" s="5"/>
      <c r="F195" s="14"/>
      <c r="H195" s="14"/>
    </row>
    <row r="196" spans="2:8" ht="12.75" customHeight="1" x14ac:dyDescent="0.35">
      <c r="B196" s="5"/>
      <c r="C196" s="5"/>
      <c r="F196" s="14"/>
      <c r="H196" s="14"/>
    </row>
    <row r="197" spans="2:8" ht="12.75" customHeight="1" x14ac:dyDescent="0.35">
      <c r="B197" s="5"/>
      <c r="C197" s="5"/>
      <c r="F197" s="14"/>
      <c r="H197" s="14"/>
    </row>
    <row r="198" spans="2:8" ht="12.75" customHeight="1" x14ac:dyDescent="0.35">
      <c r="B198" s="5"/>
      <c r="C198" s="5"/>
      <c r="F198" s="14"/>
      <c r="H198" s="14"/>
    </row>
    <row r="199" spans="2:8" ht="12.75" customHeight="1" x14ac:dyDescent="0.35">
      <c r="B199" s="5"/>
      <c r="C199" s="5"/>
      <c r="F199" s="14"/>
      <c r="H199" s="14"/>
    </row>
    <row r="200" spans="2:8" ht="12.75" customHeight="1" x14ac:dyDescent="0.35">
      <c r="B200" s="5"/>
      <c r="C200" s="5"/>
      <c r="F200" s="14"/>
      <c r="H200" s="14"/>
    </row>
    <row r="201" spans="2:8" ht="12.75" customHeight="1" x14ac:dyDescent="0.35">
      <c r="B201" s="5"/>
      <c r="C201" s="5"/>
      <c r="F201" s="14"/>
      <c r="H201" s="14"/>
    </row>
    <row r="202" spans="2:8" ht="12.75" customHeight="1" x14ac:dyDescent="0.35">
      <c r="B202" s="5"/>
      <c r="C202" s="5"/>
      <c r="F202" s="14"/>
      <c r="H202" s="14"/>
    </row>
    <row r="203" spans="2:8" ht="12.75" customHeight="1" x14ac:dyDescent="0.35">
      <c r="B203" s="5"/>
      <c r="C203" s="5"/>
      <c r="F203" s="14"/>
      <c r="H203" s="14"/>
    </row>
    <row r="204" spans="2:8" ht="12.75" customHeight="1" x14ac:dyDescent="0.35">
      <c r="B204" s="5"/>
      <c r="C204" s="5"/>
      <c r="F204" s="14"/>
      <c r="H204" s="14"/>
    </row>
    <row r="205" spans="2:8" ht="12.75" customHeight="1" x14ac:dyDescent="0.35">
      <c r="B205" s="5"/>
      <c r="C205" s="5"/>
      <c r="F205" s="14"/>
      <c r="H205" s="14"/>
    </row>
    <row r="206" spans="2:8" ht="12.75" customHeight="1" x14ac:dyDescent="0.35">
      <c r="B206" s="5"/>
      <c r="C206" s="5"/>
      <c r="F206" s="14"/>
      <c r="H206" s="14"/>
    </row>
    <row r="207" spans="2:8" ht="12.75" customHeight="1" x14ac:dyDescent="0.35">
      <c r="B207" s="5"/>
      <c r="C207" s="5"/>
      <c r="F207" s="14"/>
      <c r="H207" s="14"/>
    </row>
    <row r="208" spans="2:8" ht="12.75" customHeight="1" x14ac:dyDescent="0.35">
      <c r="B208" s="5"/>
      <c r="C208" s="5"/>
      <c r="F208" s="14"/>
      <c r="H208" s="14"/>
    </row>
    <row r="209" spans="2:8" ht="12.75" customHeight="1" x14ac:dyDescent="0.35">
      <c r="B209" s="5"/>
      <c r="C209" s="5"/>
      <c r="F209" s="14"/>
      <c r="H209" s="14"/>
    </row>
    <row r="210" spans="2:8" ht="12.75" customHeight="1" x14ac:dyDescent="0.35">
      <c r="B210" s="5"/>
      <c r="C210" s="5"/>
      <c r="F210" s="14"/>
      <c r="H210" s="14"/>
    </row>
    <row r="211" spans="2:8" ht="12.75" customHeight="1" x14ac:dyDescent="0.35">
      <c r="B211" s="5"/>
      <c r="C211" s="5"/>
      <c r="F211" s="14"/>
      <c r="H211" s="14"/>
    </row>
    <row r="212" spans="2:8" ht="12.75" customHeight="1" x14ac:dyDescent="0.35">
      <c r="B212" s="5"/>
      <c r="C212" s="5"/>
      <c r="F212" s="14"/>
      <c r="H212" s="14"/>
    </row>
    <row r="213" spans="2:8" ht="12.75" customHeight="1" x14ac:dyDescent="0.35">
      <c r="B213" s="5"/>
      <c r="C213" s="5"/>
      <c r="F213" s="14"/>
      <c r="H213" s="14"/>
    </row>
    <row r="214" spans="2:8" ht="12.75" customHeight="1" x14ac:dyDescent="0.35">
      <c r="B214" s="5"/>
      <c r="C214" s="5"/>
      <c r="F214" s="14"/>
      <c r="H214" s="14"/>
    </row>
    <row r="215" spans="2:8" ht="12.75" customHeight="1" x14ac:dyDescent="0.35">
      <c r="B215" s="5"/>
      <c r="C215" s="5"/>
      <c r="F215" s="14"/>
      <c r="H215" s="14"/>
    </row>
    <row r="216" spans="2:8" ht="12.75" customHeight="1" x14ac:dyDescent="0.35">
      <c r="B216" s="5"/>
      <c r="C216" s="5"/>
      <c r="F216" s="14"/>
      <c r="H216" s="14"/>
    </row>
    <row r="217" spans="2:8" ht="12.75" customHeight="1" x14ac:dyDescent="0.35">
      <c r="B217" s="5"/>
      <c r="C217" s="5"/>
      <c r="F217" s="14"/>
      <c r="H217" s="14"/>
    </row>
    <row r="218" spans="2:8" ht="12.75" customHeight="1" x14ac:dyDescent="0.35">
      <c r="B218" s="5"/>
      <c r="C218" s="5"/>
      <c r="F218" s="14"/>
      <c r="H218" s="14"/>
    </row>
    <row r="219" spans="2:8" ht="12.75" customHeight="1" x14ac:dyDescent="0.35">
      <c r="B219" s="5"/>
      <c r="C219" s="5"/>
      <c r="F219" s="14"/>
      <c r="H219" s="14"/>
    </row>
    <row r="220" spans="2:8" ht="12.75" customHeight="1" x14ac:dyDescent="0.35">
      <c r="B220" s="5"/>
      <c r="C220" s="5"/>
      <c r="F220" s="14"/>
      <c r="H220" s="14"/>
    </row>
    <row r="221" spans="2:8" ht="12.75" customHeight="1" x14ac:dyDescent="0.35">
      <c r="B221" s="5"/>
      <c r="C221" s="5"/>
      <c r="F221" s="14"/>
      <c r="H221" s="14"/>
    </row>
    <row r="222" spans="2:8" ht="12.75" customHeight="1" x14ac:dyDescent="0.35">
      <c r="B222" s="5"/>
      <c r="C222" s="5"/>
      <c r="F222" s="14"/>
      <c r="H222" s="14"/>
    </row>
    <row r="223" spans="2:8" ht="12.75" customHeight="1" x14ac:dyDescent="0.35">
      <c r="B223" s="5"/>
      <c r="C223" s="5"/>
      <c r="F223" s="14"/>
      <c r="H223" s="14"/>
    </row>
    <row r="224" spans="2:8" ht="12.75" customHeight="1" x14ac:dyDescent="0.35">
      <c r="B224" s="5"/>
      <c r="C224" s="5"/>
      <c r="F224" s="14"/>
      <c r="H224" s="14"/>
    </row>
    <row r="225" spans="2:8" ht="12.75" customHeight="1" x14ac:dyDescent="0.35">
      <c r="B225" s="5"/>
      <c r="C225" s="5"/>
      <c r="F225" s="14"/>
      <c r="H225" s="14"/>
    </row>
    <row r="226" spans="2:8" ht="12.75" customHeight="1" x14ac:dyDescent="0.35">
      <c r="B226" s="5"/>
      <c r="C226" s="5"/>
      <c r="F226" s="14"/>
      <c r="H226" s="14"/>
    </row>
    <row r="227" spans="2:8" ht="12.75" customHeight="1" x14ac:dyDescent="0.35">
      <c r="B227" s="5"/>
      <c r="C227" s="5"/>
      <c r="F227" s="14"/>
      <c r="H227" s="14"/>
    </row>
    <row r="228" spans="2:8" ht="12.75" customHeight="1" x14ac:dyDescent="0.35">
      <c r="B228" s="5"/>
      <c r="C228" s="5"/>
      <c r="F228" s="14"/>
      <c r="H228" s="14"/>
    </row>
    <row r="229" spans="2:8" ht="12.75" customHeight="1" x14ac:dyDescent="0.35">
      <c r="B229" s="5"/>
      <c r="C229" s="5"/>
      <c r="F229" s="14"/>
      <c r="H229" s="14"/>
    </row>
    <row r="230" spans="2:8" ht="12.75" customHeight="1" x14ac:dyDescent="0.35">
      <c r="B230" s="5"/>
      <c r="C230" s="5"/>
      <c r="F230" s="14"/>
      <c r="H230" s="14"/>
    </row>
    <row r="231" spans="2:8" ht="12.75" customHeight="1" x14ac:dyDescent="0.35">
      <c r="B231" s="5"/>
      <c r="C231" s="5"/>
      <c r="F231" s="14"/>
      <c r="H231" s="14"/>
    </row>
    <row r="232" spans="2:8" ht="12.75" customHeight="1" x14ac:dyDescent="0.35">
      <c r="B232" s="5"/>
      <c r="C232" s="5"/>
      <c r="F232" s="14"/>
      <c r="H232" s="14"/>
    </row>
    <row r="233" spans="2:8" ht="12.75" customHeight="1" x14ac:dyDescent="0.35">
      <c r="B233" s="5"/>
      <c r="C233" s="5"/>
      <c r="F233" s="14"/>
      <c r="H233" s="14"/>
    </row>
    <row r="234" spans="2:8" ht="12.75" customHeight="1" x14ac:dyDescent="0.35">
      <c r="B234" s="5"/>
      <c r="C234" s="5"/>
      <c r="F234" s="14"/>
      <c r="H234" s="14"/>
    </row>
    <row r="235" spans="2:8" ht="12.75" customHeight="1" x14ac:dyDescent="0.35">
      <c r="B235" s="5"/>
      <c r="C235" s="5"/>
      <c r="F235" s="14"/>
      <c r="H235" s="14"/>
    </row>
    <row r="236" spans="2:8" ht="12.75" customHeight="1" x14ac:dyDescent="0.35">
      <c r="B236" s="5"/>
      <c r="C236" s="5"/>
      <c r="F236" s="14"/>
      <c r="H236" s="14"/>
    </row>
    <row r="237" spans="2:8" ht="12.75" customHeight="1" x14ac:dyDescent="0.35">
      <c r="B237" s="5"/>
      <c r="C237" s="5"/>
      <c r="F237" s="14"/>
      <c r="H237" s="14"/>
    </row>
    <row r="238" spans="2:8" ht="12.75" customHeight="1" x14ac:dyDescent="0.35">
      <c r="B238" s="5"/>
      <c r="C238" s="5"/>
      <c r="F238" s="14"/>
      <c r="H238" s="14"/>
    </row>
    <row r="239" spans="2:8" ht="12.75" customHeight="1" x14ac:dyDescent="0.35">
      <c r="B239" s="5"/>
      <c r="C239" s="5"/>
      <c r="F239" s="14"/>
      <c r="H239" s="14"/>
    </row>
    <row r="240" spans="2:8" ht="12.75" customHeight="1" x14ac:dyDescent="0.35">
      <c r="B240" s="5"/>
      <c r="C240" s="5"/>
      <c r="F240" s="14"/>
      <c r="H240" s="14"/>
    </row>
    <row r="241" spans="2:8" ht="12.75" customHeight="1" x14ac:dyDescent="0.35">
      <c r="B241" s="5"/>
      <c r="C241" s="5"/>
      <c r="F241" s="14"/>
      <c r="H241" s="14"/>
    </row>
    <row r="242" spans="2:8" ht="12.75" customHeight="1" x14ac:dyDescent="0.35">
      <c r="B242" s="5"/>
      <c r="C242" s="5"/>
      <c r="F242" s="14"/>
      <c r="H242" s="14"/>
    </row>
    <row r="243" spans="2:8" ht="12.75" customHeight="1" x14ac:dyDescent="0.35">
      <c r="B243" s="5"/>
      <c r="C243" s="5"/>
      <c r="F243" s="14"/>
      <c r="H243" s="14"/>
    </row>
    <row r="244" spans="2:8" ht="12.75" customHeight="1" x14ac:dyDescent="0.35">
      <c r="B244" s="5"/>
      <c r="C244" s="5"/>
      <c r="F244" s="14"/>
      <c r="H244" s="14"/>
    </row>
    <row r="245" spans="2:8" ht="12.75" customHeight="1" x14ac:dyDescent="0.35">
      <c r="B245" s="5"/>
      <c r="C245" s="5"/>
      <c r="F245" s="14"/>
      <c r="H245" s="14"/>
    </row>
    <row r="246" spans="2:8" ht="12.75" customHeight="1" x14ac:dyDescent="0.35">
      <c r="B246" s="5"/>
      <c r="C246" s="5"/>
      <c r="F246" s="14"/>
      <c r="H246" s="14"/>
    </row>
    <row r="247" spans="2:8" ht="12.75" customHeight="1" x14ac:dyDescent="0.35">
      <c r="B247" s="5"/>
      <c r="C247" s="5"/>
      <c r="F247" s="14"/>
      <c r="H247" s="14"/>
    </row>
    <row r="248" spans="2:8" ht="12.75" customHeight="1" x14ac:dyDescent="0.35">
      <c r="B248" s="5"/>
      <c r="C248" s="5"/>
      <c r="F248" s="14"/>
      <c r="H248" s="14"/>
    </row>
    <row r="249" spans="2:8" ht="12.75" customHeight="1" x14ac:dyDescent="0.35">
      <c r="B249" s="5"/>
      <c r="C249" s="5"/>
      <c r="F249" s="14"/>
      <c r="H249" s="14"/>
    </row>
    <row r="250" spans="2:8" ht="12.75" customHeight="1" x14ac:dyDescent="0.35">
      <c r="B250" s="5"/>
      <c r="C250" s="5"/>
      <c r="F250" s="14"/>
      <c r="H250" s="14"/>
    </row>
    <row r="251" spans="2:8" ht="12.75" customHeight="1" x14ac:dyDescent="0.35">
      <c r="B251" s="5"/>
      <c r="C251" s="5"/>
      <c r="F251" s="14"/>
      <c r="H251" s="14"/>
    </row>
    <row r="252" spans="2:8" ht="12.75" customHeight="1" x14ac:dyDescent="0.35">
      <c r="B252" s="5"/>
      <c r="C252" s="5"/>
      <c r="F252" s="14"/>
      <c r="H252" s="14"/>
    </row>
    <row r="253" spans="2:8" ht="12.75" customHeight="1" x14ac:dyDescent="0.35">
      <c r="B253" s="5"/>
      <c r="C253" s="5"/>
      <c r="F253" s="14"/>
      <c r="H253" s="14"/>
    </row>
    <row r="254" spans="2:8" ht="12.75" customHeight="1" x14ac:dyDescent="0.35">
      <c r="B254" s="5"/>
      <c r="C254" s="5"/>
      <c r="F254" s="14"/>
      <c r="H254" s="14"/>
    </row>
    <row r="255" spans="2:8" ht="12.75" customHeight="1" x14ac:dyDescent="0.35">
      <c r="B255" s="5"/>
      <c r="C255" s="5"/>
      <c r="F255" s="14"/>
      <c r="H255" s="14"/>
    </row>
    <row r="256" spans="2:8" ht="12.75" customHeight="1" x14ac:dyDescent="0.35">
      <c r="B256" s="5"/>
      <c r="C256" s="5"/>
      <c r="F256" s="14"/>
      <c r="H256" s="14"/>
    </row>
    <row r="257" spans="2:8" ht="12.75" customHeight="1" x14ac:dyDescent="0.35">
      <c r="B257" s="5"/>
      <c r="C257" s="5"/>
      <c r="F257" s="14"/>
      <c r="H257" s="14"/>
    </row>
    <row r="258" spans="2:8" ht="12.75" customHeight="1" x14ac:dyDescent="0.35">
      <c r="B258" s="5"/>
      <c r="C258" s="5"/>
      <c r="F258" s="14"/>
      <c r="H258" s="14"/>
    </row>
    <row r="259" spans="2:8" ht="12.75" customHeight="1" x14ac:dyDescent="0.35">
      <c r="B259" s="5"/>
      <c r="C259" s="5"/>
      <c r="F259" s="14"/>
      <c r="H259" s="14"/>
    </row>
    <row r="260" spans="2:8" ht="12.75" customHeight="1" x14ac:dyDescent="0.35">
      <c r="B260" s="5"/>
      <c r="C260" s="5"/>
      <c r="F260" s="14"/>
      <c r="H260" s="14"/>
    </row>
    <row r="261" spans="2:8" ht="12.75" customHeight="1" x14ac:dyDescent="0.35">
      <c r="B261" s="5"/>
      <c r="C261" s="5"/>
      <c r="F261" s="14"/>
      <c r="H261" s="14"/>
    </row>
    <row r="262" spans="2:8" ht="12.75" customHeight="1" x14ac:dyDescent="0.35">
      <c r="B262" s="5"/>
      <c r="C262" s="5"/>
      <c r="F262" s="14"/>
      <c r="H262" s="14"/>
    </row>
    <row r="263" spans="2:8" ht="12.75" customHeight="1" x14ac:dyDescent="0.35">
      <c r="B263" s="5"/>
      <c r="C263" s="5"/>
      <c r="F263" s="14"/>
      <c r="H263" s="14"/>
    </row>
    <row r="264" spans="2:8" ht="12.75" customHeight="1" x14ac:dyDescent="0.35">
      <c r="B264" s="5"/>
      <c r="C264" s="5"/>
      <c r="F264" s="14"/>
      <c r="H264" s="14"/>
    </row>
    <row r="265" spans="2:8" ht="12.75" customHeight="1" x14ac:dyDescent="0.35">
      <c r="B265" s="5"/>
      <c r="C265" s="5"/>
      <c r="F265" s="14"/>
      <c r="H265" s="14"/>
    </row>
    <row r="266" spans="2:8" ht="12.75" customHeight="1" x14ac:dyDescent="0.35">
      <c r="B266" s="5"/>
      <c r="C266" s="5"/>
      <c r="F266" s="14"/>
      <c r="H266" s="14"/>
    </row>
    <row r="267" spans="2:8" ht="12.75" customHeight="1" x14ac:dyDescent="0.35">
      <c r="B267" s="5"/>
      <c r="C267" s="5"/>
      <c r="F267" s="14"/>
      <c r="H267" s="14"/>
    </row>
    <row r="268" spans="2:8" ht="12.75" customHeight="1" x14ac:dyDescent="0.35">
      <c r="B268" s="5"/>
      <c r="C268" s="5"/>
      <c r="F268" s="14"/>
      <c r="H268" s="14"/>
    </row>
    <row r="269" spans="2:8" ht="12.75" customHeight="1" x14ac:dyDescent="0.35">
      <c r="B269" s="5"/>
      <c r="C269" s="5"/>
      <c r="F269" s="14"/>
      <c r="H269" s="14"/>
    </row>
    <row r="270" spans="2:8" ht="12.75" customHeight="1" x14ac:dyDescent="0.35">
      <c r="B270" s="5"/>
      <c r="C270" s="5"/>
      <c r="F270" s="14"/>
      <c r="H270" s="14"/>
    </row>
    <row r="271" spans="2:8" ht="12.75" customHeight="1" x14ac:dyDescent="0.35">
      <c r="B271" s="5"/>
      <c r="C271" s="5"/>
      <c r="F271" s="14"/>
      <c r="H271" s="14"/>
    </row>
    <row r="272" spans="2:8" ht="12.75" customHeight="1" x14ac:dyDescent="0.35">
      <c r="B272" s="5"/>
      <c r="C272" s="5"/>
      <c r="F272" s="14"/>
      <c r="H272" s="14"/>
    </row>
    <row r="273" spans="2:8" ht="12.75" customHeight="1" x14ac:dyDescent="0.35">
      <c r="B273" s="5"/>
      <c r="C273" s="5"/>
      <c r="F273" s="14"/>
      <c r="H273" s="14"/>
    </row>
    <row r="274" spans="2:8" ht="12.75" customHeight="1" x14ac:dyDescent="0.35">
      <c r="B274" s="5"/>
      <c r="C274" s="5"/>
      <c r="F274" s="14"/>
      <c r="H274" s="14"/>
    </row>
    <row r="275" spans="2:8" ht="12.75" customHeight="1" x14ac:dyDescent="0.35">
      <c r="B275" s="5"/>
      <c r="C275" s="5"/>
      <c r="F275" s="14"/>
      <c r="H275" s="14"/>
    </row>
    <row r="276" spans="2:8" ht="12.75" customHeight="1" x14ac:dyDescent="0.35">
      <c r="B276" s="5"/>
      <c r="C276" s="5"/>
      <c r="F276" s="14"/>
      <c r="H276" s="14"/>
    </row>
    <row r="277" spans="2:8" ht="12.75" customHeight="1" x14ac:dyDescent="0.35">
      <c r="B277" s="5"/>
      <c r="C277" s="5"/>
      <c r="F277" s="14"/>
      <c r="H277" s="14"/>
    </row>
    <row r="278" spans="2:8" ht="12.75" customHeight="1" x14ac:dyDescent="0.35">
      <c r="B278" s="5"/>
      <c r="C278" s="5"/>
      <c r="F278" s="14"/>
      <c r="H278" s="14"/>
    </row>
    <row r="279" spans="2:8" ht="12.75" customHeight="1" x14ac:dyDescent="0.35">
      <c r="B279" s="5"/>
      <c r="C279" s="5"/>
      <c r="F279" s="14"/>
      <c r="H279" s="14"/>
    </row>
    <row r="280" spans="2:8" ht="12.75" customHeight="1" x14ac:dyDescent="0.35">
      <c r="B280" s="5"/>
      <c r="C280" s="5"/>
      <c r="F280" s="14"/>
      <c r="H280" s="14"/>
    </row>
    <row r="281" spans="2:8" ht="12.75" customHeight="1" x14ac:dyDescent="0.35">
      <c r="B281" s="5"/>
      <c r="C281" s="5"/>
      <c r="F281" s="14"/>
      <c r="H281" s="14"/>
    </row>
    <row r="282" spans="2:8" ht="12.75" customHeight="1" x14ac:dyDescent="0.35">
      <c r="B282" s="5"/>
      <c r="C282" s="5"/>
      <c r="F282" s="14"/>
      <c r="H282" s="14"/>
    </row>
    <row r="283" spans="2:8" ht="12.75" customHeight="1" x14ac:dyDescent="0.35">
      <c r="B283" s="5"/>
      <c r="C283" s="5"/>
      <c r="F283" s="14"/>
      <c r="H283" s="14"/>
    </row>
    <row r="284" spans="2:8" ht="12.75" customHeight="1" x14ac:dyDescent="0.35">
      <c r="B284" s="5"/>
      <c r="C284" s="5"/>
      <c r="F284" s="14"/>
      <c r="H284" s="14"/>
    </row>
    <row r="285" spans="2:8" ht="12.75" customHeight="1" x14ac:dyDescent="0.35">
      <c r="B285" s="5"/>
      <c r="C285" s="5"/>
      <c r="F285" s="14"/>
      <c r="H285" s="14"/>
    </row>
    <row r="286" spans="2:8" ht="12.75" customHeight="1" x14ac:dyDescent="0.35">
      <c r="B286" s="5"/>
      <c r="C286" s="5"/>
      <c r="F286" s="14"/>
      <c r="H286" s="14"/>
    </row>
    <row r="287" spans="2:8" ht="12.75" customHeight="1" x14ac:dyDescent="0.35">
      <c r="B287" s="5"/>
      <c r="C287" s="5"/>
      <c r="F287" s="14"/>
      <c r="H287" s="14"/>
    </row>
    <row r="288" spans="2:8" ht="12.75" customHeight="1" x14ac:dyDescent="0.35">
      <c r="B288" s="5"/>
      <c r="C288" s="5"/>
      <c r="F288" s="14"/>
      <c r="H288" s="14"/>
    </row>
    <row r="289" spans="2:8" ht="12.75" customHeight="1" x14ac:dyDescent="0.35">
      <c r="B289" s="5"/>
      <c r="C289" s="5"/>
      <c r="F289" s="14"/>
      <c r="H289" s="14"/>
    </row>
    <row r="290" spans="2:8" ht="12.75" customHeight="1" x14ac:dyDescent="0.35">
      <c r="B290" s="5"/>
      <c r="C290" s="5"/>
      <c r="F290" s="14"/>
      <c r="H290" s="14"/>
    </row>
    <row r="291" spans="2:8" ht="12.75" customHeight="1" x14ac:dyDescent="0.35">
      <c r="B291" s="5"/>
      <c r="C291" s="5"/>
      <c r="F291" s="14"/>
      <c r="H291" s="14"/>
    </row>
    <row r="292" spans="2:8" ht="12.75" customHeight="1" x14ac:dyDescent="0.35">
      <c r="B292" s="5"/>
      <c r="C292" s="5"/>
      <c r="F292" s="14"/>
      <c r="H292" s="14"/>
    </row>
    <row r="293" spans="2:8" ht="12.75" customHeight="1" x14ac:dyDescent="0.35">
      <c r="B293" s="5"/>
      <c r="C293" s="5"/>
      <c r="F293" s="14"/>
      <c r="H293" s="14"/>
    </row>
    <row r="294" spans="2:8" ht="12.75" customHeight="1" x14ac:dyDescent="0.35">
      <c r="B294" s="5"/>
      <c r="C294" s="5"/>
      <c r="F294" s="14"/>
      <c r="H294" s="14"/>
    </row>
    <row r="295" spans="2:8" ht="12.75" customHeight="1" x14ac:dyDescent="0.35">
      <c r="B295" s="5"/>
      <c r="C295" s="5"/>
      <c r="F295" s="14"/>
      <c r="H295" s="14"/>
    </row>
    <row r="296" spans="2:8" ht="12.75" customHeight="1" x14ac:dyDescent="0.35">
      <c r="B296" s="5"/>
      <c r="C296" s="5"/>
      <c r="F296" s="14"/>
      <c r="H296" s="14"/>
    </row>
    <row r="297" spans="2:8" ht="12.75" customHeight="1" x14ac:dyDescent="0.35">
      <c r="B297" s="5"/>
      <c r="C297" s="5"/>
      <c r="F297" s="14"/>
      <c r="H297" s="14"/>
    </row>
    <row r="298" spans="2:8" ht="12.75" customHeight="1" x14ac:dyDescent="0.35">
      <c r="B298" s="5"/>
      <c r="C298" s="5"/>
      <c r="F298" s="14"/>
      <c r="H298" s="14"/>
    </row>
    <row r="299" spans="2:8" ht="12.75" customHeight="1" x14ac:dyDescent="0.35">
      <c r="B299" s="5"/>
      <c r="C299" s="5"/>
      <c r="F299" s="14"/>
      <c r="H299" s="14"/>
    </row>
    <row r="300" spans="2:8" ht="12.75" customHeight="1" x14ac:dyDescent="0.35">
      <c r="B300" s="5"/>
      <c r="C300" s="5"/>
      <c r="F300" s="14"/>
      <c r="H300" s="14"/>
    </row>
    <row r="301" spans="2:8" ht="12.75" customHeight="1" x14ac:dyDescent="0.35">
      <c r="B301" s="5"/>
      <c r="C301" s="5"/>
      <c r="F301" s="14"/>
      <c r="H301" s="14"/>
    </row>
    <row r="302" spans="2:8" ht="12.75" customHeight="1" x14ac:dyDescent="0.35">
      <c r="B302" s="5"/>
      <c r="C302" s="5"/>
      <c r="F302" s="14"/>
      <c r="H302" s="14"/>
    </row>
    <row r="303" spans="2:8" ht="12.75" customHeight="1" x14ac:dyDescent="0.35">
      <c r="B303" s="5"/>
      <c r="C303" s="5"/>
      <c r="F303" s="14"/>
      <c r="H303" s="14"/>
    </row>
    <row r="304" spans="2:8" ht="12.75" customHeight="1" x14ac:dyDescent="0.35">
      <c r="B304" s="5"/>
      <c r="C304" s="5"/>
      <c r="F304" s="14"/>
      <c r="H304" s="14"/>
    </row>
    <row r="305" spans="2:8" ht="12.75" customHeight="1" x14ac:dyDescent="0.35">
      <c r="B305" s="5"/>
      <c r="C305" s="5"/>
      <c r="F305" s="14"/>
      <c r="H305" s="14"/>
    </row>
    <row r="306" spans="2:8" ht="12.75" customHeight="1" x14ac:dyDescent="0.35">
      <c r="B306" s="5"/>
      <c r="C306" s="5"/>
      <c r="F306" s="14"/>
      <c r="H306" s="14"/>
    </row>
    <row r="307" spans="2:8" ht="12.75" customHeight="1" x14ac:dyDescent="0.35">
      <c r="B307" s="5"/>
      <c r="C307" s="5"/>
      <c r="F307" s="14"/>
      <c r="H307" s="14"/>
    </row>
    <row r="308" spans="2:8" ht="12.75" customHeight="1" x14ac:dyDescent="0.35">
      <c r="B308" s="5"/>
      <c r="C308" s="5"/>
      <c r="F308" s="14"/>
      <c r="H308" s="14"/>
    </row>
    <row r="309" spans="2:8" ht="12.75" customHeight="1" x14ac:dyDescent="0.35">
      <c r="B309" s="5"/>
      <c r="C309" s="5"/>
      <c r="F309" s="14"/>
      <c r="H309" s="14"/>
    </row>
    <row r="310" spans="2:8" ht="12.75" customHeight="1" x14ac:dyDescent="0.35">
      <c r="B310" s="5"/>
      <c r="C310" s="5"/>
      <c r="F310" s="14"/>
      <c r="H310" s="14"/>
    </row>
    <row r="311" spans="2:8" ht="12.75" customHeight="1" x14ac:dyDescent="0.35">
      <c r="B311" s="5"/>
      <c r="C311" s="5"/>
      <c r="F311" s="14"/>
      <c r="H311" s="14"/>
    </row>
    <row r="312" spans="2:8" ht="12.75" customHeight="1" x14ac:dyDescent="0.35">
      <c r="B312" s="5"/>
      <c r="C312" s="5"/>
      <c r="F312" s="14"/>
      <c r="H312" s="14"/>
    </row>
    <row r="313" spans="2:8" ht="12.75" customHeight="1" x14ac:dyDescent="0.35">
      <c r="B313" s="5"/>
      <c r="C313" s="5"/>
      <c r="F313" s="14"/>
      <c r="H313" s="14"/>
    </row>
    <row r="314" spans="2:8" ht="12.75" customHeight="1" x14ac:dyDescent="0.35">
      <c r="B314" s="5"/>
      <c r="C314" s="5"/>
      <c r="F314" s="14"/>
      <c r="H314" s="14"/>
    </row>
    <row r="315" spans="2:8" ht="12.75" customHeight="1" x14ac:dyDescent="0.35">
      <c r="B315" s="5"/>
      <c r="C315" s="5"/>
      <c r="F315" s="14"/>
      <c r="H315" s="14"/>
    </row>
    <row r="316" spans="2:8" ht="12.75" customHeight="1" x14ac:dyDescent="0.35">
      <c r="B316" s="5"/>
      <c r="C316" s="5"/>
      <c r="F316" s="14"/>
      <c r="H316" s="14"/>
    </row>
    <row r="317" spans="2:8" ht="12.75" customHeight="1" x14ac:dyDescent="0.35">
      <c r="B317" s="5"/>
      <c r="C317" s="5"/>
      <c r="F317" s="14"/>
      <c r="H317" s="14"/>
    </row>
    <row r="318" spans="2:8" ht="12.75" customHeight="1" x14ac:dyDescent="0.35">
      <c r="B318" s="5"/>
      <c r="C318" s="5"/>
      <c r="F318" s="14"/>
      <c r="H318" s="14"/>
    </row>
    <row r="319" spans="2:8" ht="12.75" customHeight="1" x14ac:dyDescent="0.35">
      <c r="B319" s="5"/>
      <c r="C319" s="5"/>
      <c r="F319" s="14"/>
      <c r="H319" s="14"/>
    </row>
    <row r="320" spans="2:8" ht="12.75" customHeight="1" x14ac:dyDescent="0.35">
      <c r="B320" s="5"/>
      <c r="C320" s="5"/>
      <c r="F320" s="14"/>
      <c r="H320" s="14"/>
    </row>
    <row r="321" spans="2:8" ht="12.75" customHeight="1" x14ac:dyDescent="0.35">
      <c r="B321" s="5"/>
      <c r="C321" s="5"/>
      <c r="F321" s="14"/>
      <c r="H321" s="14"/>
    </row>
    <row r="322" spans="2:8" ht="12.75" customHeight="1" x14ac:dyDescent="0.35">
      <c r="B322" s="5"/>
      <c r="C322" s="5"/>
      <c r="F322" s="14"/>
      <c r="H322" s="14"/>
    </row>
    <row r="323" spans="2:8" ht="12.75" customHeight="1" x14ac:dyDescent="0.35">
      <c r="B323" s="5"/>
      <c r="C323" s="5"/>
      <c r="F323" s="14"/>
      <c r="H323" s="14"/>
    </row>
    <row r="324" spans="2:8" ht="12.75" customHeight="1" x14ac:dyDescent="0.35">
      <c r="B324" s="5"/>
      <c r="C324" s="5"/>
      <c r="F324" s="14"/>
      <c r="H324" s="14"/>
    </row>
    <row r="325" spans="2:8" ht="12.75" customHeight="1" x14ac:dyDescent="0.35">
      <c r="B325" s="5"/>
      <c r="C325" s="5"/>
      <c r="F325" s="14"/>
      <c r="H325" s="14"/>
    </row>
    <row r="326" spans="2:8" ht="12.75" customHeight="1" x14ac:dyDescent="0.35">
      <c r="B326" s="5"/>
      <c r="C326" s="5"/>
      <c r="F326" s="14"/>
      <c r="H326" s="14"/>
    </row>
    <row r="327" spans="2:8" ht="12.75" customHeight="1" x14ac:dyDescent="0.35">
      <c r="B327" s="5"/>
      <c r="C327" s="5"/>
      <c r="F327" s="14"/>
      <c r="H327" s="14"/>
    </row>
    <row r="328" spans="2:8" ht="12.75" customHeight="1" x14ac:dyDescent="0.35">
      <c r="B328" s="5"/>
      <c r="C328" s="5"/>
      <c r="F328" s="14"/>
      <c r="H328" s="14"/>
    </row>
    <row r="329" spans="2:8" ht="12.75" customHeight="1" x14ac:dyDescent="0.35">
      <c r="B329" s="5"/>
      <c r="C329" s="5"/>
      <c r="F329" s="14"/>
      <c r="H329" s="14"/>
    </row>
    <row r="330" spans="2:8" ht="12.75" customHeight="1" x14ac:dyDescent="0.35">
      <c r="B330" s="5"/>
      <c r="C330" s="5"/>
      <c r="F330" s="14"/>
      <c r="H330" s="14"/>
    </row>
    <row r="331" spans="2:8" ht="12.75" customHeight="1" x14ac:dyDescent="0.35">
      <c r="B331" s="5"/>
      <c r="C331" s="5"/>
      <c r="F331" s="14"/>
      <c r="H331" s="14"/>
    </row>
    <row r="332" spans="2:8" ht="12.75" customHeight="1" x14ac:dyDescent="0.35">
      <c r="B332" s="5"/>
      <c r="C332" s="5"/>
      <c r="F332" s="14"/>
      <c r="H332" s="14"/>
    </row>
    <row r="333" spans="2:8" ht="12.75" customHeight="1" x14ac:dyDescent="0.35">
      <c r="B333" s="5"/>
      <c r="C333" s="5"/>
      <c r="F333" s="14"/>
      <c r="H333" s="14"/>
    </row>
    <row r="334" spans="2:8" ht="12.75" customHeight="1" x14ac:dyDescent="0.35">
      <c r="B334" s="5"/>
      <c r="C334" s="5"/>
      <c r="F334" s="14"/>
      <c r="H334" s="14"/>
    </row>
    <row r="335" spans="2:8" ht="12.75" customHeight="1" x14ac:dyDescent="0.35">
      <c r="B335" s="5"/>
      <c r="C335" s="5"/>
      <c r="F335" s="14"/>
      <c r="H335" s="14"/>
    </row>
    <row r="336" spans="2:8" ht="12.75" customHeight="1" x14ac:dyDescent="0.35">
      <c r="B336" s="5"/>
      <c r="C336" s="5"/>
      <c r="F336" s="14"/>
      <c r="H336" s="14"/>
    </row>
    <row r="337" spans="2:8" ht="12.75" customHeight="1" x14ac:dyDescent="0.35">
      <c r="B337" s="5"/>
      <c r="C337" s="5"/>
      <c r="F337" s="14"/>
      <c r="H337" s="14"/>
    </row>
    <row r="338" spans="2:8" ht="12.75" customHeight="1" x14ac:dyDescent="0.35">
      <c r="B338" s="5"/>
      <c r="C338" s="5"/>
      <c r="F338" s="14"/>
      <c r="H338" s="14"/>
    </row>
    <row r="339" spans="2:8" ht="12.75" customHeight="1" x14ac:dyDescent="0.35">
      <c r="B339" s="5"/>
      <c r="C339" s="5"/>
      <c r="F339" s="14"/>
      <c r="H339" s="14"/>
    </row>
    <row r="340" spans="2:8" ht="12.75" customHeight="1" x14ac:dyDescent="0.35">
      <c r="B340" s="5"/>
      <c r="C340" s="5"/>
      <c r="F340" s="14"/>
      <c r="H340" s="14"/>
    </row>
    <row r="341" spans="2:8" ht="12.75" customHeight="1" x14ac:dyDescent="0.35">
      <c r="B341" s="5"/>
      <c r="C341" s="5"/>
      <c r="F341" s="14"/>
      <c r="H341" s="14"/>
    </row>
    <row r="342" spans="2:8" ht="12.75" customHeight="1" x14ac:dyDescent="0.35">
      <c r="B342" s="5"/>
      <c r="C342" s="5"/>
      <c r="F342" s="14"/>
      <c r="H342" s="14"/>
    </row>
    <row r="343" spans="2:8" ht="12.75" customHeight="1" x14ac:dyDescent="0.35">
      <c r="B343" s="5"/>
      <c r="C343" s="5"/>
      <c r="F343" s="14"/>
      <c r="H343" s="14"/>
    </row>
    <row r="344" spans="2:8" ht="12.75" customHeight="1" x14ac:dyDescent="0.35">
      <c r="B344" s="5"/>
      <c r="C344" s="5"/>
      <c r="F344" s="14"/>
      <c r="H344" s="14"/>
    </row>
    <row r="345" spans="2:8" ht="12.75" customHeight="1" x14ac:dyDescent="0.35">
      <c r="B345" s="5"/>
      <c r="C345" s="5"/>
      <c r="F345" s="14"/>
      <c r="H345" s="14"/>
    </row>
    <row r="346" spans="2:8" ht="12.75" customHeight="1" x14ac:dyDescent="0.35">
      <c r="B346" s="5"/>
      <c r="C346" s="5"/>
      <c r="F346" s="14"/>
      <c r="H346" s="14"/>
    </row>
    <row r="347" spans="2:8" ht="12.75" customHeight="1" x14ac:dyDescent="0.35">
      <c r="B347" s="5"/>
      <c r="C347" s="5"/>
      <c r="F347" s="14"/>
      <c r="H347" s="14"/>
    </row>
    <row r="348" spans="2:8" ht="12.75" customHeight="1" x14ac:dyDescent="0.35">
      <c r="B348" s="5"/>
      <c r="C348" s="5"/>
      <c r="F348" s="14"/>
      <c r="H348" s="14"/>
    </row>
    <row r="349" spans="2:8" ht="12.75" customHeight="1" x14ac:dyDescent="0.35">
      <c r="B349" s="5"/>
      <c r="C349" s="5"/>
      <c r="F349" s="14"/>
      <c r="H349" s="14"/>
    </row>
    <row r="350" spans="2:8" ht="12.75" customHeight="1" x14ac:dyDescent="0.35">
      <c r="B350" s="5"/>
      <c r="C350" s="5"/>
      <c r="F350" s="14"/>
      <c r="H350" s="14"/>
    </row>
    <row r="351" spans="2:8" ht="12.75" customHeight="1" x14ac:dyDescent="0.35">
      <c r="B351" s="5"/>
      <c r="C351" s="5"/>
      <c r="F351" s="14"/>
      <c r="H351" s="14"/>
    </row>
    <row r="352" spans="2:8" ht="12.75" customHeight="1" x14ac:dyDescent="0.35">
      <c r="B352" s="5"/>
      <c r="C352" s="5"/>
      <c r="F352" s="14"/>
      <c r="H352" s="14"/>
    </row>
    <row r="353" spans="2:8" ht="12.75" customHeight="1" x14ac:dyDescent="0.35">
      <c r="B353" s="5"/>
      <c r="C353" s="5"/>
      <c r="F353" s="14"/>
      <c r="H353" s="14"/>
    </row>
    <row r="354" spans="2:8" ht="12.75" customHeight="1" x14ac:dyDescent="0.35">
      <c r="B354" s="5"/>
      <c r="C354" s="5"/>
      <c r="F354" s="14"/>
      <c r="H354" s="14"/>
    </row>
    <row r="355" spans="2:8" ht="12.75" customHeight="1" x14ac:dyDescent="0.35">
      <c r="B355" s="5"/>
      <c r="C355" s="5"/>
      <c r="F355" s="14"/>
      <c r="H355" s="14"/>
    </row>
    <row r="356" spans="2:8" ht="12.75" customHeight="1" x14ac:dyDescent="0.35">
      <c r="B356" s="5"/>
      <c r="C356" s="5"/>
      <c r="F356" s="14"/>
      <c r="H356" s="14"/>
    </row>
    <row r="357" spans="2:8" ht="12.75" customHeight="1" x14ac:dyDescent="0.35">
      <c r="B357" s="5"/>
      <c r="C357" s="5"/>
      <c r="F357" s="14"/>
      <c r="H357" s="14"/>
    </row>
    <row r="358" spans="2:8" ht="12.75" customHeight="1" x14ac:dyDescent="0.35">
      <c r="B358" s="5"/>
      <c r="C358" s="5"/>
      <c r="F358" s="14"/>
      <c r="H358" s="14"/>
    </row>
    <row r="359" spans="2:8" ht="12.75" customHeight="1" x14ac:dyDescent="0.35">
      <c r="B359" s="5"/>
      <c r="C359" s="5"/>
      <c r="F359" s="14"/>
      <c r="H359" s="14"/>
    </row>
    <row r="360" spans="2:8" ht="12.75" customHeight="1" x14ac:dyDescent="0.35">
      <c r="B360" s="5"/>
      <c r="C360" s="5"/>
      <c r="F360" s="14"/>
      <c r="H360" s="14"/>
    </row>
    <row r="361" spans="2:8" ht="12.75" customHeight="1" x14ac:dyDescent="0.35">
      <c r="B361" s="5"/>
      <c r="C361" s="5"/>
      <c r="F361" s="14"/>
      <c r="H361" s="14"/>
    </row>
    <row r="362" spans="2:8" ht="12.75" customHeight="1" x14ac:dyDescent="0.35">
      <c r="B362" s="5"/>
      <c r="C362" s="5"/>
      <c r="F362" s="14"/>
      <c r="H362" s="14"/>
    </row>
    <row r="363" spans="2:8" ht="12.75" customHeight="1" x14ac:dyDescent="0.35">
      <c r="B363" s="5"/>
      <c r="C363" s="5"/>
      <c r="F363" s="14"/>
      <c r="H363" s="14"/>
    </row>
    <row r="364" spans="2:8" ht="12.75" customHeight="1" x14ac:dyDescent="0.35">
      <c r="B364" s="5"/>
      <c r="C364" s="5"/>
      <c r="F364" s="14"/>
      <c r="H364" s="14"/>
    </row>
    <row r="365" spans="2:8" ht="12.75" customHeight="1" x14ac:dyDescent="0.35">
      <c r="B365" s="5"/>
      <c r="C365" s="5"/>
      <c r="F365" s="14"/>
      <c r="H365" s="14"/>
    </row>
    <row r="366" spans="2:8" ht="12.75" customHeight="1" x14ac:dyDescent="0.35">
      <c r="B366" s="5"/>
      <c r="C366" s="5"/>
      <c r="F366" s="14"/>
      <c r="H366" s="14"/>
    </row>
    <row r="367" spans="2:8" ht="12.75" customHeight="1" x14ac:dyDescent="0.35">
      <c r="B367" s="5"/>
      <c r="C367" s="5"/>
      <c r="F367" s="14"/>
      <c r="H367" s="14"/>
    </row>
    <row r="368" spans="2:8" ht="12.75" customHeight="1" x14ac:dyDescent="0.35">
      <c r="B368" s="5"/>
      <c r="C368" s="5"/>
      <c r="F368" s="14"/>
      <c r="H368" s="14"/>
    </row>
    <row r="369" spans="2:8" ht="12.75" customHeight="1" x14ac:dyDescent="0.35">
      <c r="B369" s="5"/>
      <c r="C369" s="5"/>
      <c r="F369" s="14"/>
      <c r="H369" s="14"/>
    </row>
    <row r="370" spans="2:8" ht="12.75" customHeight="1" x14ac:dyDescent="0.35">
      <c r="B370" s="5"/>
      <c r="C370" s="5"/>
      <c r="F370" s="14"/>
      <c r="H370" s="14"/>
    </row>
    <row r="371" spans="2:8" ht="12.75" customHeight="1" x14ac:dyDescent="0.35">
      <c r="B371" s="5"/>
      <c r="C371" s="5"/>
      <c r="F371" s="14"/>
      <c r="H371" s="14"/>
    </row>
    <row r="372" spans="2:8" ht="12.75" customHeight="1" x14ac:dyDescent="0.35">
      <c r="B372" s="5"/>
      <c r="C372" s="5"/>
      <c r="F372" s="14"/>
      <c r="H372" s="14"/>
    </row>
    <row r="373" spans="2:8" ht="12.75" customHeight="1" x14ac:dyDescent="0.35">
      <c r="B373" s="5"/>
      <c r="C373" s="5"/>
      <c r="F373" s="14"/>
      <c r="H373" s="14"/>
    </row>
    <row r="374" spans="2:8" ht="12.75" customHeight="1" x14ac:dyDescent="0.35">
      <c r="B374" s="5"/>
      <c r="C374" s="5"/>
      <c r="F374" s="14"/>
      <c r="H374" s="14"/>
    </row>
    <row r="375" spans="2:8" ht="12.75" customHeight="1" x14ac:dyDescent="0.35">
      <c r="B375" s="5"/>
      <c r="C375" s="5"/>
      <c r="F375" s="14"/>
      <c r="H375" s="14"/>
    </row>
    <row r="376" spans="2:8" ht="12.75" customHeight="1" x14ac:dyDescent="0.35">
      <c r="B376" s="5"/>
      <c r="C376" s="5"/>
      <c r="F376" s="14"/>
      <c r="H376" s="14"/>
    </row>
    <row r="377" spans="2:8" ht="12.75" customHeight="1" x14ac:dyDescent="0.35">
      <c r="B377" s="5"/>
      <c r="C377" s="5"/>
      <c r="F377" s="14"/>
      <c r="H377" s="14"/>
    </row>
    <row r="378" spans="2:8" ht="12.75" customHeight="1" x14ac:dyDescent="0.35">
      <c r="B378" s="5"/>
      <c r="C378" s="5"/>
      <c r="F378" s="14"/>
      <c r="H378" s="14"/>
    </row>
    <row r="379" spans="2:8" ht="12.75" customHeight="1" x14ac:dyDescent="0.35">
      <c r="B379" s="5"/>
      <c r="C379" s="5"/>
      <c r="F379" s="14"/>
      <c r="H379" s="14"/>
    </row>
    <row r="380" spans="2:8" ht="12.75" customHeight="1" x14ac:dyDescent="0.35">
      <c r="B380" s="5"/>
      <c r="C380" s="5"/>
      <c r="F380" s="14"/>
      <c r="H380" s="14"/>
    </row>
    <row r="381" spans="2:8" ht="12.75" customHeight="1" x14ac:dyDescent="0.35">
      <c r="B381" s="5"/>
      <c r="C381" s="5"/>
      <c r="F381" s="14"/>
      <c r="H381" s="14"/>
    </row>
    <row r="382" spans="2:8" ht="12.75" customHeight="1" x14ac:dyDescent="0.35">
      <c r="B382" s="5"/>
      <c r="C382" s="5"/>
      <c r="F382" s="14"/>
      <c r="H382" s="14"/>
    </row>
    <row r="383" spans="2:8" ht="12.75" customHeight="1" x14ac:dyDescent="0.35">
      <c r="B383" s="5"/>
      <c r="C383" s="5"/>
      <c r="F383" s="14"/>
      <c r="H383" s="14"/>
    </row>
    <row r="384" spans="2:8" ht="12.75" customHeight="1" x14ac:dyDescent="0.35">
      <c r="B384" s="5"/>
      <c r="C384" s="5"/>
      <c r="F384" s="14"/>
      <c r="H384" s="14"/>
    </row>
    <row r="385" spans="2:8" ht="12.75" customHeight="1" x14ac:dyDescent="0.35">
      <c r="B385" s="5"/>
      <c r="C385" s="5"/>
      <c r="F385" s="14"/>
      <c r="H385" s="14"/>
    </row>
    <row r="386" spans="2:8" ht="12.75" customHeight="1" x14ac:dyDescent="0.35">
      <c r="B386" s="5"/>
      <c r="C386" s="5"/>
      <c r="F386" s="14"/>
      <c r="H386" s="14"/>
    </row>
    <row r="387" spans="2:8" ht="12.75" customHeight="1" x14ac:dyDescent="0.35">
      <c r="B387" s="5"/>
      <c r="C387" s="5"/>
      <c r="F387" s="14"/>
      <c r="H387" s="14"/>
    </row>
    <row r="388" spans="2:8" ht="12.75" customHeight="1" x14ac:dyDescent="0.35">
      <c r="B388" s="5"/>
      <c r="C388" s="5"/>
      <c r="F388" s="14"/>
      <c r="H388" s="14"/>
    </row>
    <row r="389" spans="2:8" ht="12.75" customHeight="1" x14ac:dyDescent="0.35">
      <c r="B389" s="5"/>
      <c r="C389" s="5"/>
      <c r="F389" s="14"/>
      <c r="H389" s="14"/>
    </row>
    <row r="390" spans="2:8" ht="12.75" customHeight="1" x14ac:dyDescent="0.35">
      <c r="B390" s="5"/>
      <c r="C390" s="5"/>
      <c r="F390" s="14"/>
      <c r="H390" s="14"/>
    </row>
    <row r="391" spans="2:8" ht="12.75" customHeight="1" x14ac:dyDescent="0.35">
      <c r="B391" s="5"/>
      <c r="C391" s="5"/>
      <c r="F391" s="14"/>
      <c r="H391" s="14"/>
    </row>
    <row r="392" spans="2:8" ht="12.75" customHeight="1" x14ac:dyDescent="0.35">
      <c r="B392" s="5"/>
      <c r="C392" s="5"/>
      <c r="F392" s="14"/>
      <c r="H392" s="14"/>
    </row>
    <row r="393" spans="2:8" ht="12.75" customHeight="1" x14ac:dyDescent="0.35">
      <c r="B393" s="5"/>
      <c r="C393" s="5"/>
      <c r="F393" s="14"/>
      <c r="H393" s="14"/>
    </row>
    <row r="394" spans="2:8" ht="12.75" customHeight="1" x14ac:dyDescent="0.35">
      <c r="B394" s="5"/>
      <c r="C394" s="5"/>
      <c r="F394" s="14"/>
      <c r="H394" s="14"/>
    </row>
    <row r="395" spans="2:8" ht="12.75" customHeight="1" x14ac:dyDescent="0.35">
      <c r="B395" s="5"/>
      <c r="C395" s="5"/>
      <c r="F395" s="14"/>
      <c r="H395" s="14"/>
    </row>
    <row r="396" spans="2:8" ht="12.75" customHeight="1" x14ac:dyDescent="0.35">
      <c r="B396" s="5"/>
      <c r="C396" s="5"/>
      <c r="F396" s="14"/>
      <c r="H396" s="14"/>
    </row>
    <row r="397" spans="2:8" ht="12.75" customHeight="1" x14ac:dyDescent="0.35">
      <c r="B397" s="5"/>
      <c r="C397" s="5"/>
      <c r="F397" s="14"/>
      <c r="H397" s="14"/>
    </row>
    <row r="398" spans="2:8" ht="12.75" customHeight="1" x14ac:dyDescent="0.35">
      <c r="B398" s="5"/>
      <c r="C398" s="5"/>
      <c r="F398" s="14"/>
      <c r="H398" s="14"/>
    </row>
    <row r="399" spans="2:8" ht="12.75" customHeight="1" x14ac:dyDescent="0.35">
      <c r="B399" s="5"/>
      <c r="C399" s="5"/>
      <c r="F399" s="14"/>
      <c r="H399" s="14"/>
    </row>
    <row r="400" spans="2:8" ht="12.75" customHeight="1" x14ac:dyDescent="0.35">
      <c r="B400" s="5"/>
      <c r="C400" s="5"/>
      <c r="F400" s="14"/>
      <c r="H400" s="14"/>
    </row>
    <row r="401" spans="2:8" ht="12.75" customHeight="1" x14ac:dyDescent="0.35">
      <c r="B401" s="5"/>
      <c r="C401" s="5"/>
      <c r="F401" s="14"/>
      <c r="H401" s="14"/>
    </row>
    <row r="402" spans="2:8" ht="12.75" customHeight="1" x14ac:dyDescent="0.35">
      <c r="B402" s="5"/>
      <c r="C402" s="5"/>
      <c r="F402" s="14"/>
      <c r="H402" s="14"/>
    </row>
    <row r="403" spans="2:8" ht="12.75" customHeight="1" x14ac:dyDescent="0.35">
      <c r="B403" s="5"/>
      <c r="C403" s="5"/>
      <c r="F403" s="14"/>
      <c r="H403" s="14"/>
    </row>
    <row r="404" spans="2:8" ht="12.75" customHeight="1" x14ac:dyDescent="0.35">
      <c r="B404" s="5"/>
      <c r="C404" s="5"/>
      <c r="F404" s="14"/>
      <c r="H404" s="14"/>
    </row>
    <row r="405" spans="2:8" ht="12.75" customHeight="1" x14ac:dyDescent="0.35">
      <c r="B405" s="5"/>
      <c r="C405" s="5"/>
      <c r="F405" s="14"/>
      <c r="H405" s="14"/>
    </row>
    <row r="406" spans="2:8" ht="12.75" customHeight="1" x14ac:dyDescent="0.35">
      <c r="B406" s="5"/>
      <c r="C406" s="5"/>
      <c r="F406" s="14"/>
      <c r="H406" s="14"/>
    </row>
    <row r="407" spans="2:8" ht="12.75" customHeight="1" x14ac:dyDescent="0.35">
      <c r="B407" s="5"/>
      <c r="C407" s="5"/>
      <c r="F407" s="14"/>
      <c r="H407" s="14"/>
    </row>
    <row r="408" spans="2:8" ht="12.75" customHeight="1" x14ac:dyDescent="0.35">
      <c r="B408" s="5"/>
      <c r="C408" s="5"/>
      <c r="F408" s="14"/>
      <c r="H408" s="14"/>
    </row>
    <row r="409" spans="2:8" ht="12.75" customHeight="1" x14ac:dyDescent="0.35">
      <c r="B409" s="5"/>
      <c r="C409" s="5"/>
      <c r="F409" s="14"/>
      <c r="H409" s="14"/>
    </row>
    <row r="410" spans="2:8" ht="12.75" customHeight="1" x14ac:dyDescent="0.35">
      <c r="B410" s="5"/>
      <c r="C410" s="5"/>
      <c r="F410" s="14"/>
      <c r="H410" s="14"/>
    </row>
    <row r="411" spans="2:8" ht="12.75" customHeight="1" x14ac:dyDescent="0.35">
      <c r="B411" s="5"/>
      <c r="C411" s="5"/>
      <c r="F411" s="14"/>
      <c r="H411" s="14"/>
    </row>
    <row r="412" spans="2:8" ht="12.75" customHeight="1" x14ac:dyDescent="0.35">
      <c r="B412" s="5"/>
      <c r="C412" s="5"/>
      <c r="F412" s="14"/>
      <c r="H412" s="14"/>
    </row>
    <row r="413" spans="2:8" ht="12.75" customHeight="1" x14ac:dyDescent="0.35">
      <c r="B413" s="5"/>
      <c r="C413" s="5"/>
      <c r="F413" s="14"/>
      <c r="H413" s="14"/>
    </row>
    <row r="414" spans="2:8" ht="12.75" customHeight="1" x14ac:dyDescent="0.35">
      <c r="B414" s="5"/>
      <c r="C414" s="5"/>
      <c r="F414" s="14"/>
      <c r="H414" s="14"/>
    </row>
    <row r="415" spans="2:8" ht="12.75" customHeight="1" x14ac:dyDescent="0.35">
      <c r="B415" s="5"/>
      <c r="C415" s="5"/>
      <c r="F415" s="14"/>
      <c r="H415" s="14"/>
    </row>
    <row r="416" spans="2:8" ht="12.75" customHeight="1" x14ac:dyDescent="0.35">
      <c r="B416" s="5"/>
      <c r="C416" s="5"/>
      <c r="F416" s="14"/>
      <c r="H416" s="14"/>
    </row>
    <row r="417" spans="2:8" ht="12.75" customHeight="1" x14ac:dyDescent="0.35">
      <c r="B417" s="5"/>
      <c r="C417" s="5"/>
      <c r="F417" s="14"/>
      <c r="H417" s="14"/>
    </row>
    <row r="418" spans="2:8" ht="12.75" customHeight="1" x14ac:dyDescent="0.35">
      <c r="B418" s="5"/>
      <c r="C418" s="5"/>
      <c r="F418" s="14"/>
      <c r="H418" s="14"/>
    </row>
    <row r="419" spans="2:8" ht="12.75" customHeight="1" x14ac:dyDescent="0.35">
      <c r="B419" s="5"/>
      <c r="C419" s="5"/>
      <c r="F419" s="14"/>
      <c r="H419" s="14"/>
    </row>
    <row r="420" spans="2:8" ht="12.75" customHeight="1" x14ac:dyDescent="0.35">
      <c r="B420" s="5"/>
      <c r="C420" s="5"/>
      <c r="F420" s="14"/>
      <c r="H420" s="14"/>
    </row>
    <row r="421" spans="2:8" ht="12.75" customHeight="1" x14ac:dyDescent="0.35">
      <c r="B421" s="5"/>
      <c r="C421" s="5"/>
      <c r="F421" s="14"/>
      <c r="H421" s="14"/>
    </row>
    <row r="422" spans="2:8" ht="12.75" customHeight="1" x14ac:dyDescent="0.35">
      <c r="B422" s="5"/>
      <c r="C422" s="5"/>
      <c r="F422" s="14"/>
      <c r="H422" s="14"/>
    </row>
    <row r="423" spans="2:8" ht="12.75" customHeight="1" x14ac:dyDescent="0.35">
      <c r="B423" s="5"/>
      <c r="C423" s="5"/>
      <c r="F423" s="14"/>
      <c r="H423" s="14"/>
    </row>
    <row r="424" spans="2:8" ht="12.75" customHeight="1" x14ac:dyDescent="0.35">
      <c r="B424" s="5"/>
      <c r="C424" s="5"/>
      <c r="F424" s="14"/>
      <c r="H424" s="14"/>
    </row>
    <row r="425" spans="2:8" ht="12.75" customHeight="1" x14ac:dyDescent="0.35">
      <c r="B425" s="5"/>
      <c r="C425" s="5"/>
      <c r="F425" s="14"/>
      <c r="H425" s="14"/>
    </row>
    <row r="426" spans="2:8" ht="12.75" customHeight="1" x14ac:dyDescent="0.35">
      <c r="B426" s="5"/>
      <c r="C426" s="5"/>
      <c r="F426" s="14"/>
      <c r="H426" s="14"/>
    </row>
    <row r="427" spans="2:8" ht="12.75" customHeight="1" x14ac:dyDescent="0.35">
      <c r="B427" s="5"/>
      <c r="C427" s="5"/>
      <c r="F427" s="14"/>
      <c r="H427" s="14"/>
    </row>
    <row r="428" spans="2:8" ht="12.75" customHeight="1" x14ac:dyDescent="0.35">
      <c r="B428" s="5"/>
      <c r="C428" s="5"/>
      <c r="F428" s="14"/>
      <c r="H428" s="14"/>
    </row>
    <row r="429" spans="2:8" ht="12.75" customHeight="1" x14ac:dyDescent="0.35">
      <c r="B429" s="5"/>
      <c r="C429" s="5"/>
      <c r="F429" s="14"/>
      <c r="H429" s="14"/>
    </row>
    <row r="430" spans="2:8" ht="12.75" customHeight="1" x14ac:dyDescent="0.35">
      <c r="B430" s="5"/>
      <c r="C430" s="5"/>
      <c r="F430" s="14"/>
      <c r="H430" s="14"/>
    </row>
    <row r="431" spans="2:8" ht="12.75" customHeight="1" x14ac:dyDescent="0.35">
      <c r="B431" s="5"/>
      <c r="C431" s="5"/>
      <c r="F431" s="14"/>
      <c r="H431" s="14"/>
    </row>
    <row r="432" spans="2:8" ht="12.75" customHeight="1" x14ac:dyDescent="0.35">
      <c r="B432" s="5"/>
      <c r="C432" s="5"/>
      <c r="F432" s="14"/>
      <c r="H432" s="14"/>
    </row>
    <row r="433" spans="2:8" ht="12.75" customHeight="1" x14ac:dyDescent="0.35">
      <c r="B433" s="5"/>
      <c r="C433" s="5"/>
      <c r="F433" s="14"/>
      <c r="H433" s="14"/>
    </row>
    <row r="434" spans="2:8" ht="12.75" customHeight="1" x14ac:dyDescent="0.35">
      <c r="B434" s="5"/>
      <c r="C434" s="5"/>
      <c r="F434" s="14"/>
      <c r="H434" s="14"/>
    </row>
    <row r="435" spans="2:8" ht="12.75" customHeight="1" x14ac:dyDescent="0.35">
      <c r="B435" s="5"/>
      <c r="C435" s="5"/>
      <c r="F435" s="14"/>
      <c r="H435" s="14"/>
    </row>
    <row r="436" spans="2:8" ht="12.75" customHeight="1" x14ac:dyDescent="0.35">
      <c r="B436" s="5"/>
      <c r="C436" s="5"/>
      <c r="F436" s="14"/>
      <c r="H436" s="14"/>
    </row>
    <row r="437" spans="2:8" ht="12.75" customHeight="1" x14ac:dyDescent="0.35">
      <c r="B437" s="5"/>
      <c r="C437" s="5"/>
      <c r="F437" s="14"/>
      <c r="H437" s="14"/>
    </row>
    <row r="438" spans="2:8" ht="12.75" customHeight="1" x14ac:dyDescent="0.35">
      <c r="B438" s="5"/>
      <c r="C438" s="5"/>
      <c r="F438" s="14"/>
      <c r="H438" s="14"/>
    </row>
    <row r="439" spans="2:8" ht="12.75" customHeight="1" x14ac:dyDescent="0.35">
      <c r="B439" s="5"/>
      <c r="C439" s="5"/>
      <c r="F439" s="14"/>
      <c r="H439" s="14"/>
    </row>
    <row r="440" spans="2:8" ht="12.75" customHeight="1" x14ac:dyDescent="0.35">
      <c r="B440" s="5"/>
      <c r="C440" s="5"/>
      <c r="F440" s="14"/>
      <c r="H440" s="14"/>
    </row>
    <row r="441" spans="2:8" ht="12.75" customHeight="1" x14ac:dyDescent="0.35">
      <c r="B441" s="5"/>
      <c r="C441" s="5"/>
      <c r="F441" s="14"/>
      <c r="H441" s="14"/>
    </row>
    <row r="442" spans="2:8" ht="12.75" customHeight="1" x14ac:dyDescent="0.35">
      <c r="B442" s="5"/>
      <c r="C442" s="5"/>
      <c r="F442" s="14"/>
      <c r="H442" s="14"/>
    </row>
    <row r="443" spans="2:8" ht="12.75" customHeight="1" x14ac:dyDescent="0.35">
      <c r="B443" s="5"/>
      <c r="C443" s="5"/>
      <c r="F443" s="14"/>
      <c r="H443" s="14"/>
    </row>
    <row r="444" spans="2:8" ht="12.75" customHeight="1" x14ac:dyDescent="0.35">
      <c r="B444" s="5"/>
      <c r="C444" s="5"/>
      <c r="F444" s="14"/>
      <c r="H444" s="14"/>
    </row>
    <row r="445" spans="2:8" ht="12.75" customHeight="1" x14ac:dyDescent="0.35">
      <c r="B445" s="5"/>
      <c r="C445" s="5"/>
      <c r="F445" s="14"/>
      <c r="H445" s="14"/>
    </row>
    <row r="446" spans="2:8" ht="12.75" customHeight="1" x14ac:dyDescent="0.35">
      <c r="B446" s="5"/>
      <c r="C446" s="5"/>
      <c r="F446" s="14"/>
      <c r="H446" s="14"/>
    </row>
    <row r="447" spans="2:8" ht="12.75" customHeight="1" x14ac:dyDescent="0.35">
      <c r="B447" s="5"/>
      <c r="C447" s="5"/>
      <c r="F447" s="14"/>
      <c r="H447" s="14"/>
    </row>
    <row r="448" spans="2:8" ht="12.75" customHeight="1" x14ac:dyDescent="0.35">
      <c r="B448" s="5"/>
      <c r="C448" s="5"/>
      <c r="F448" s="14"/>
      <c r="H448" s="14"/>
    </row>
    <row r="449" spans="2:8" ht="12.75" customHeight="1" x14ac:dyDescent="0.35">
      <c r="B449" s="5"/>
      <c r="C449" s="5"/>
      <c r="F449" s="14"/>
      <c r="H449" s="14"/>
    </row>
    <row r="450" spans="2:8" ht="12.75" customHeight="1" x14ac:dyDescent="0.35">
      <c r="B450" s="5"/>
      <c r="C450" s="5"/>
      <c r="F450" s="14"/>
      <c r="H450" s="14"/>
    </row>
    <row r="451" spans="2:8" ht="12.75" customHeight="1" x14ac:dyDescent="0.35">
      <c r="B451" s="5"/>
      <c r="C451" s="5"/>
      <c r="F451" s="14"/>
      <c r="H451" s="14"/>
    </row>
    <row r="452" spans="2:8" ht="12.75" customHeight="1" x14ac:dyDescent="0.35">
      <c r="B452" s="5"/>
      <c r="C452" s="5"/>
      <c r="F452" s="14"/>
      <c r="H452" s="14"/>
    </row>
    <row r="453" spans="2:8" ht="12.75" customHeight="1" x14ac:dyDescent="0.35">
      <c r="B453" s="5"/>
      <c r="C453" s="5"/>
      <c r="F453" s="14"/>
      <c r="H453" s="14"/>
    </row>
    <row r="454" spans="2:8" ht="12.75" customHeight="1" x14ac:dyDescent="0.35">
      <c r="B454" s="5"/>
      <c r="C454" s="5"/>
      <c r="F454" s="14"/>
      <c r="H454" s="14"/>
    </row>
    <row r="455" spans="2:8" ht="12.75" customHeight="1" x14ac:dyDescent="0.35">
      <c r="B455" s="5"/>
      <c r="C455" s="5"/>
      <c r="F455" s="14"/>
      <c r="H455" s="14"/>
    </row>
    <row r="456" spans="2:8" ht="12.75" customHeight="1" x14ac:dyDescent="0.35">
      <c r="B456" s="5"/>
      <c r="C456" s="5"/>
      <c r="F456" s="14"/>
      <c r="H456" s="14"/>
    </row>
    <row r="457" spans="2:8" ht="12.75" customHeight="1" x14ac:dyDescent="0.35">
      <c r="B457" s="5"/>
      <c r="C457" s="5"/>
      <c r="F457" s="14"/>
      <c r="H457" s="14"/>
    </row>
    <row r="458" spans="2:8" ht="12.75" customHeight="1" x14ac:dyDescent="0.35">
      <c r="B458" s="5"/>
      <c r="C458" s="5"/>
      <c r="F458" s="14"/>
      <c r="H458" s="14"/>
    </row>
    <row r="459" spans="2:8" ht="12.75" customHeight="1" x14ac:dyDescent="0.35">
      <c r="B459" s="5"/>
      <c r="C459" s="5"/>
      <c r="F459" s="14"/>
      <c r="H459" s="14"/>
    </row>
    <row r="460" spans="2:8" ht="12.75" customHeight="1" x14ac:dyDescent="0.35">
      <c r="B460" s="5"/>
      <c r="C460" s="5"/>
      <c r="F460" s="14"/>
      <c r="H460" s="14"/>
    </row>
    <row r="461" spans="2:8" ht="12.75" customHeight="1" x14ac:dyDescent="0.35">
      <c r="B461" s="5"/>
      <c r="C461" s="5"/>
      <c r="F461" s="14"/>
      <c r="H461" s="14"/>
    </row>
    <row r="462" spans="2:8" ht="12.75" customHeight="1" x14ac:dyDescent="0.35">
      <c r="B462" s="5"/>
      <c r="C462" s="5"/>
      <c r="F462" s="14"/>
      <c r="H462" s="14"/>
    </row>
    <row r="463" spans="2:8" ht="12.75" customHeight="1" x14ac:dyDescent="0.35">
      <c r="B463" s="5"/>
      <c r="C463" s="5"/>
      <c r="F463" s="14"/>
      <c r="H463" s="14"/>
    </row>
    <row r="464" spans="2:8" ht="12.75" customHeight="1" x14ac:dyDescent="0.35">
      <c r="B464" s="5"/>
      <c r="C464" s="5"/>
      <c r="F464" s="14"/>
      <c r="H464" s="14"/>
    </row>
    <row r="465" spans="2:8" ht="12.75" customHeight="1" x14ac:dyDescent="0.35">
      <c r="B465" s="5"/>
      <c r="C465" s="5"/>
      <c r="F465" s="14"/>
      <c r="H465" s="14"/>
    </row>
    <row r="466" spans="2:8" ht="12.75" customHeight="1" x14ac:dyDescent="0.35">
      <c r="B466" s="5"/>
      <c r="C466" s="5"/>
      <c r="F466" s="14"/>
      <c r="H466" s="14"/>
    </row>
    <row r="467" spans="2:8" ht="12.75" customHeight="1" x14ac:dyDescent="0.35">
      <c r="B467" s="5"/>
      <c r="C467" s="5"/>
      <c r="F467" s="14"/>
      <c r="H467" s="14"/>
    </row>
    <row r="468" spans="2:8" ht="12.75" customHeight="1" x14ac:dyDescent="0.35">
      <c r="B468" s="5"/>
      <c r="C468" s="5"/>
      <c r="F468" s="14"/>
      <c r="H468" s="14"/>
    </row>
    <row r="469" spans="2:8" ht="12.75" customHeight="1" x14ac:dyDescent="0.35">
      <c r="B469" s="5"/>
      <c r="C469" s="5"/>
      <c r="F469" s="14"/>
      <c r="H469" s="14"/>
    </row>
    <row r="470" spans="2:8" ht="12.75" customHeight="1" x14ac:dyDescent="0.35">
      <c r="B470" s="5"/>
      <c r="C470" s="5"/>
      <c r="F470" s="14"/>
      <c r="H470" s="14"/>
    </row>
    <row r="471" spans="2:8" ht="12.75" customHeight="1" x14ac:dyDescent="0.35">
      <c r="B471" s="5"/>
      <c r="C471" s="5"/>
      <c r="F471" s="14"/>
      <c r="H471" s="14"/>
    </row>
    <row r="472" spans="2:8" ht="12.75" customHeight="1" x14ac:dyDescent="0.35">
      <c r="B472" s="5"/>
      <c r="C472" s="5"/>
      <c r="F472" s="14"/>
      <c r="H472" s="14"/>
    </row>
    <row r="473" spans="2:8" ht="12.75" customHeight="1" x14ac:dyDescent="0.35">
      <c r="B473" s="5"/>
      <c r="C473" s="5"/>
      <c r="F473" s="14"/>
      <c r="H473" s="14"/>
    </row>
    <row r="474" spans="2:8" ht="12.75" customHeight="1" x14ac:dyDescent="0.35">
      <c r="B474" s="5"/>
      <c r="C474" s="5"/>
      <c r="F474" s="14"/>
      <c r="H474" s="14"/>
    </row>
    <row r="475" spans="2:8" ht="12.75" customHeight="1" x14ac:dyDescent="0.35">
      <c r="B475" s="5"/>
      <c r="C475" s="5"/>
      <c r="F475" s="14"/>
      <c r="H475" s="14"/>
    </row>
    <row r="476" spans="2:8" ht="12.75" customHeight="1" x14ac:dyDescent="0.35">
      <c r="B476" s="5"/>
      <c r="C476" s="5"/>
      <c r="F476" s="14"/>
      <c r="H476" s="14"/>
    </row>
    <row r="477" spans="2:8" ht="12.75" customHeight="1" x14ac:dyDescent="0.35">
      <c r="B477" s="5"/>
      <c r="C477" s="5"/>
      <c r="F477" s="14"/>
      <c r="H477" s="14"/>
    </row>
    <row r="478" spans="2:8" ht="12.75" customHeight="1" x14ac:dyDescent="0.35">
      <c r="B478" s="5"/>
      <c r="C478" s="5"/>
      <c r="F478" s="14"/>
      <c r="H478" s="14"/>
    </row>
    <row r="479" spans="2:8" ht="12.75" customHeight="1" x14ac:dyDescent="0.35">
      <c r="B479" s="5"/>
      <c r="C479" s="5"/>
      <c r="F479" s="14"/>
      <c r="H479" s="14"/>
    </row>
    <row r="480" spans="2:8" ht="12.75" customHeight="1" x14ac:dyDescent="0.35">
      <c r="B480" s="5"/>
      <c r="C480" s="5"/>
      <c r="F480" s="14"/>
      <c r="H480" s="14"/>
    </row>
    <row r="481" spans="2:8" ht="12.75" customHeight="1" x14ac:dyDescent="0.35">
      <c r="B481" s="5"/>
      <c r="C481" s="5"/>
      <c r="F481" s="14"/>
      <c r="H481" s="14"/>
    </row>
    <row r="482" spans="2:8" ht="12.75" customHeight="1" x14ac:dyDescent="0.35">
      <c r="B482" s="5"/>
      <c r="C482" s="5"/>
      <c r="F482" s="14"/>
      <c r="H482" s="14"/>
    </row>
    <row r="483" spans="2:8" ht="12.75" customHeight="1" x14ac:dyDescent="0.35">
      <c r="B483" s="5"/>
      <c r="C483" s="5"/>
      <c r="F483" s="14"/>
      <c r="H483" s="14"/>
    </row>
    <row r="484" spans="2:8" ht="12.75" customHeight="1" x14ac:dyDescent="0.35">
      <c r="B484" s="5"/>
      <c r="C484" s="5"/>
      <c r="F484" s="14"/>
      <c r="H484" s="14"/>
    </row>
    <row r="485" spans="2:8" ht="12.75" customHeight="1" x14ac:dyDescent="0.35">
      <c r="B485" s="5"/>
      <c r="C485" s="5"/>
      <c r="F485" s="14"/>
      <c r="H485" s="14"/>
    </row>
    <row r="486" spans="2:8" ht="12.75" customHeight="1" x14ac:dyDescent="0.35">
      <c r="B486" s="5"/>
      <c r="C486" s="5"/>
      <c r="F486" s="14"/>
      <c r="H486" s="14"/>
    </row>
    <row r="487" spans="2:8" ht="12.75" customHeight="1" x14ac:dyDescent="0.35">
      <c r="B487" s="5"/>
      <c r="C487" s="5"/>
      <c r="F487" s="14"/>
      <c r="H487" s="14"/>
    </row>
    <row r="488" spans="2:8" ht="12.75" customHeight="1" x14ac:dyDescent="0.35">
      <c r="B488" s="5"/>
      <c r="C488" s="5"/>
      <c r="F488" s="14"/>
      <c r="H488" s="14"/>
    </row>
    <row r="489" spans="2:8" ht="12.75" customHeight="1" x14ac:dyDescent="0.35">
      <c r="B489" s="5"/>
      <c r="C489" s="5"/>
      <c r="F489" s="14"/>
      <c r="H489" s="14"/>
    </row>
    <row r="490" spans="2:8" ht="12.75" customHeight="1" x14ac:dyDescent="0.35">
      <c r="B490" s="5"/>
      <c r="C490" s="5"/>
      <c r="F490" s="14"/>
      <c r="H490" s="14"/>
    </row>
    <row r="491" spans="2:8" ht="12.75" customHeight="1" x14ac:dyDescent="0.35">
      <c r="B491" s="5"/>
      <c r="C491" s="5"/>
      <c r="F491" s="14"/>
      <c r="H491" s="14"/>
    </row>
    <row r="492" spans="2:8" ht="12.75" customHeight="1" x14ac:dyDescent="0.35">
      <c r="B492" s="5"/>
      <c r="C492" s="5"/>
      <c r="F492" s="14"/>
      <c r="H492" s="14"/>
    </row>
    <row r="493" spans="2:8" ht="12.75" customHeight="1" x14ac:dyDescent="0.35">
      <c r="B493" s="5"/>
      <c r="C493" s="5"/>
      <c r="F493" s="14"/>
      <c r="H493" s="14"/>
    </row>
    <row r="494" spans="2:8" ht="12.75" customHeight="1" x14ac:dyDescent="0.35">
      <c r="B494" s="5"/>
      <c r="C494" s="5"/>
      <c r="F494" s="14"/>
      <c r="H494" s="14"/>
    </row>
    <row r="495" spans="2:8" ht="12.75" customHeight="1" x14ac:dyDescent="0.35">
      <c r="B495" s="5"/>
      <c r="C495" s="5"/>
      <c r="F495" s="14"/>
      <c r="H495" s="14"/>
    </row>
    <row r="496" spans="2:8" ht="12.75" customHeight="1" x14ac:dyDescent="0.35">
      <c r="B496" s="5"/>
      <c r="C496" s="5"/>
      <c r="F496" s="14"/>
      <c r="H496" s="14"/>
    </row>
    <row r="497" spans="2:8" ht="12.75" customHeight="1" x14ac:dyDescent="0.35">
      <c r="B497" s="5"/>
      <c r="C497" s="5"/>
      <c r="F497" s="14"/>
      <c r="H497" s="14"/>
    </row>
    <row r="498" spans="2:8" ht="12.75" customHeight="1" x14ac:dyDescent="0.35">
      <c r="B498" s="5"/>
      <c r="C498" s="5"/>
      <c r="F498" s="14"/>
      <c r="H498" s="14"/>
    </row>
    <row r="499" spans="2:8" ht="12.75" customHeight="1" x14ac:dyDescent="0.35">
      <c r="B499" s="5"/>
      <c r="C499" s="5"/>
      <c r="F499" s="14"/>
      <c r="H499" s="14"/>
    </row>
    <row r="500" spans="2:8" ht="12.75" customHeight="1" x14ac:dyDescent="0.35">
      <c r="B500" s="5"/>
      <c r="C500" s="5"/>
      <c r="F500" s="14"/>
      <c r="H500" s="14"/>
    </row>
    <row r="501" spans="2:8" ht="12.75" customHeight="1" x14ac:dyDescent="0.35">
      <c r="B501" s="5"/>
      <c r="C501" s="5"/>
      <c r="F501" s="14"/>
      <c r="H501" s="14"/>
    </row>
    <row r="502" spans="2:8" ht="12.75" customHeight="1" x14ac:dyDescent="0.35">
      <c r="B502" s="5"/>
      <c r="C502" s="5"/>
      <c r="F502" s="14"/>
      <c r="H502" s="14"/>
    </row>
    <row r="503" spans="2:8" ht="12.75" customHeight="1" x14ac:dyDescent="0.35">
      <c r="B503" s="5"/>
      <c r="C503" s="5"/>
      <c r="F503" s="14"/>
      <c r="H503" s="14"/>
    </row>
    <row r="504" spans="2:8" ht="12.75" customHeight="1" x14ac:dyDescent="0.35">
      <c r="B504" s="5"/>
      <c r="C504" s="5"/>
      <c r="F504" s="14"/>
      <c r="H504" s="14"/>
    </row>
    <row r="505" spans="2:8" ht="12.75" customHeight="1" x14ac:dyDescent="0.35">
      <c r="B505" s="5"/>
      <c r="C505" s="5"/>
      <c r="F505" s="14"/>
      <c r="H505" s="14"/>
    </row>
    <row r="506" spans="2:8" ht="12.75" customHeight="1" x14ac:dyDescent="0.35">
      <c r="B506" s="5"/>
      <c r="C506" s="5"/>
      <c r="F506" s="14"/>
      <c r="H506" s="14"/>
    </row>
    <row r="507" spans="2:8" ht="12.75" customHeight="1" x14ac:dyDescent="0.35">
      <c r="B507" s="5"/>
      <c r="C507" s="5"/>
      <c r="F507" s="14"/>
      <c r="H507" s="14"/>
    </row>
    <row r="508" spans="2:8" ht="12.75" customHeight="1" x14ac:dyDescent="0.35">
      <c r="B508" s="5"/>
      <c r="C508" s="5"/>
      <c r="F508" s="14"/>
      <c r="H508" s="14"/>
    </row>
    <row r="509" spans="2:8" ht="12.75" customHeight="1" x14ac:dyDescent="0.35">
      <c r="B509" s="5"/>
      <c r="C509" s="5"/>
      <c r="F509" s="14"/>
      <c r="H509" s="14"/>
    </row>
    <row r="510" spans="2:8" ht="12.75" customHeight="1" x14ac:dyDescent="0.35">
      <c r="B510" s="5"/>
      <c r="C510" s="5"/>
      <c r="F510" s="14"/>
      <c r="H510" s="14"/>
    </row>
    <row r="511" spans="2:8" ht="12.75" customHeight="1" x14ac:dyDescent="0.35">
      <c r="B511" s="5"/>
      <c r="C511" s="5"/>
      <c r="F511" s="14"/>
      <c r="H511" s="14"/>
    </row>
    <row r="512" spans="2:8" ht="12.75" customHeight="1" x14ac:dyDescent="0.35">
      <c r="B512" s="5"/>
      <c r="C512" s="5"/>
      <c r="F512" s="14"/>
      <c r="H512" s="14"/>
    </row>
    <row r="513" spans="2:8" ht="12.75" customHeight="1" x14ac:dyDescent="0.35">
      <c r="B513" s="5"/>
      <c r="C513" s="5"/>
      <c r="F513" s="14"/>
      <c r="H513" s="14"/>
    </row>
    <row r="514" spans="2:8" ht="12.75" customHeight="1" x14ac:dyDescent="0.35">
      <c r="B514" s="5"/>
      <c r="C514" s="5"/>
      <c r="F514" s="14"/>
      <c r="H514" s="14"/>
    </row>
    <row r="515" spans="2:8" ht="12.75" customHeight="1" x14ac:dyDescent="0.35">
      <c r="B515" s="5"/>
      <c r="C515" s="5"/>
      <c r="F515" s="14"/>
      <c r="H515" s="14"/>
    </row>
    <row r="516" spans="2:8" ht="12.75" customHeight="1" x14ac:dyDescent="0.35">
      <c r="B516" s="5"/>
      <c r="C516" s="5"/>
      <c r="F516" s="14"/>
      <c r="H516" s="14"/>
    </row>
    <row r="517" spans="2:8" ht="12.75" customHeight="1" x14ac:dyDescent="0.35">
      <c r="B517" s="5"/>
      <c r="C517" s="5"/>
      <c r="F517" s="14"/>
      <c r="H517" s="14"/>
    </row>
    <row r="518" spans="2:8" ht="12.75" customHeight="1" x14ac:dyDescent="0.35">
      <c r="B518" s="5"/>
      <c r="C518" s="5"/>
      <c r="F518" s="14"/>
      <c r="H518" s="14"/>
    </row>
    <row r="519" spans="2:8" ht="12.75" customHeight="1" x14ac:dyDescent="0.35">
      <c r="B519" s="5"/>
      <c r="C519" s="5"/>
      <c r="F519" s="14"/>
      <c r="H519" s="14"/>
    </row>
    <row r="520" spans="2:8" ht="12.75" customHeight="1" x14ac:dyDescent="0.35">
      <c r="B520" s="5"/>
      <c r="C520" s="5"/>
      <c r="F520" s="14"/>
      <c r="H520" s="14"/>
    </row>
    <row r="521" spans="2:8" ht="12.75" customHeight="1" x14ac:dyDescent="0.35">
      <c r="B521" s="5"/>
      <c r="C521" s="5"/>
      <c r="F521" s="14"/>
      <c r="H521" s="14"/>
    </row>
    <row r="522" spans="2:8" ht="12.75" customHeight="1" x14ac:dyDescent="0.35">
      <c r="B522" s="5"/>
      <c r="C522" s="5"/>
      <c r="F522" s="14"/>
      <c r="H522" s="14"/>
    </row>
    <row r="523" spans="2:8" ht="12.75" customHeight="1" x14ac:dyDescent="0.35">
      <c r="B523" s="5"/>
      <c r="C523" s="5"/>
      <c r="F523" s="14"/>
      <c r="H523" s="14"/>
    </row>
    <row r="524" spans="2:8" ht="12.75" customHeight="1" x14ac:dyDescent="0.35">
      <c r="B524" s="5"/>
      <c r="C524" s="5"/>
      <c r="F524" s="14"/>
      <c r="H524" s="14"/>
    </row>
    <row r="525" spans="2:8" ht="12.75" customHeight="1" x14ac:dyDescent="0.35">
      <c r="B525" s="5"/>
      <c r="C525" s="5"/>
      <c r="F525" s="14"/>
      <c r="H525" s="14"/>
    </row>
    <row r="526" spans="2:8" ht="12.75" customHeight="1" x14ac:dyDescent="0.35">
      <c r="B526" s="5"/>
      <c r="C526" s="5"/>
      <c r="F526" s="14"/>
      <c r="H526" s="14"/>
    </row>
    <row r="527" spans="2:8" ht="12.75" customHeight="1" x14ac:dyDescent="0.35">
      <c r="B527" s="5"/>
      <c r="C527" s="5"/>
      <c r="F527" s="14"/>
      <c r="H527" s="14"/>
    </row>
    <row r="528" spans="2:8" ht="12.75" customHeight="1" x14ac:dyDescent="0.35">
      <c r="B528" s="5"/>
      <c r="C528" s="5"/>
      <c r="F528" s="14"/>
      <c r="H528" s="14"/>
    </row>
    <row r="529" spans="2:8" ht="12.75" customHeight="1" x14ac:dyDescent="0.35">
      <c r="B529" s="5"/>
      <c r="C529" s="5"/>
      <c r="F529" s="14"/>
      <c r="H529" s="14"/>
    </row>
    <row r="530" spans="2:8" ht="12.75" customHeight="1" x14ac:dyDescent="0.35">
      <c r="B530" s="5"/>
      <c r="C530" s="5"/>
      <c r="F530" s="14"/>
      <c r="H530" s="14"/>
    </row>
    <row r="531" spans="2:8" ht="12.75" customHeight="1" x14ac:dyDescent="0.35">
      <c r="B531" s="5"/>
      <c r="C531" s="5"/>
      <c r="F531" s="14"/>
      <c r="H531" s="14"/>
    </row>
    <row r="532" spans="2:8" ht="12.75" customHeight="1" x14ac:dyDescent="0.35">
      <c r="B532" s="5"/>
      <c r="C532" s="5"/>
      <c r="F532" s="14"/>
      <c r="H532" s="14"/>
    </row>
    <row r="533" spans="2:8" ht="12.75" customHeight="1" x14ac:dyDescent="0.35">
      <c r="B533" s="5"/>
      <c r="C533" s="5"/>
      <c r="F533" s="14"/>
      <c r="H533" s="14"/>
    </row>
    <row r="534" spans="2:8" ht="12.75" customHeight="1" x14ac:dyDescent="0.35">
      <c r="B534" s="5"/>
      <c r="C534" s="5"/>
      <c r="F534" s="14"/>
      <c r="H534" s="14"/>
    </row>
    <row r="535" spans="2:8" ht="12.75" customHeight="1" x14ac:dyDescent="0.35">
      <c r="B535" s="5"/>
      <c r="C535" s="5"/>
      <c r="F535" s="14"/>
      <c r="H535" s="14"/>
    </row>
    <row r="536" spans="2:8" ht="12.75" customHeight="1" x14ac:dyDescent="0.35">
      <c r="B536" s="5"/>
      <c r="C536" s="5"/>
      <c r="F536" s="14"/>
      <c r="H536" s="14"/>
    </row>
    <row r="537" spans="2:8" ht="12.75" customHeight="1" x14ac:dyDescent="0.35">
      <c r="B537" s="5"/>
      <c r="C537" s="5"/>
      <c r="F537" s="14"/>
      <c r="H537" s="14"/>
    </row>
    <row r="538" spans="2:8" ht="12.75" customHeight="1" x14ac:dyDescent="0.35">
      <c r="B538" s="5"/>
      <c r="C538" s="5"/>
      <c r="F538" s="14"/>
      <c r="H538" s="14"/>
    </row>
    <row r="539" spans="2:8" ht="12.75" customHeight="1" x14ac:dyDescent="0.35">
      <c r="B539" s="5"/>
      <c r="C539" s="5"/>
      <c r="F539" s="14"/>
      <c r="H539" s="14"/>
    </row>
    <row r="540" spans="2:8" ht="12.75" customHeight="1" x14ac:dyDescent="0.35">
      <c r="B540" s="5"/>
      <c r="C540" s="5"/>
      <c r="F540" s="14"/>
      <c r="H540" s="14"/>
    </row>
    <row r="541" spans="2:8" ht="12.75" customHeight="1" x14ac:dyDescent="0.35">
      <c r="B541" s="5"/>
      <c r="C541" s="5"/>
      <c r="F541" s="14"/>
      <c r="H541" s="14"/>
    </row>
    <row r="542" spans="2:8" ht="12.75" customHeight="1" x14ac:dyDescent="0.35">
      <c r="B542" s="5"/>
      <c r="C542" s="5"/>
      <c r="F542" s="14"/>
      <c r="H542" s="14"/>
    </row>
    <row r="543" spans="2:8" ht="12.75" customHeight="1" x14ac:dyDescent="0.35">
      <c r="B543" s="5"/>
      <c r="C543" s="5"/>
      <c r="F543" s="14"/>
      <c r="H543" s="14"/>
    </row>
    <row r="544" spans="2:8" ht="12.75" customHeight="1" x14ac:dyDescent="0.35">
      <c r="B544" s="5"/>
      <c r="C544" s="5"/>
      <c r="F544" s="14"/>
      <c r="H544" s="14"/>
    </row>
    <row r="545" spans="2:8" ht="12.75" customHeight="1" x14ac:dyDescent="0.35">
      <c r="B545" s="5"/>
      <c r="C545" s="5"/>
      <c r="F545" s="14"/>
      <c r="H545" s="14"/>
    </row>
    <row r="546" spans="2:8" ht="12.75" customHeight="1" x14ac:dyDescent="0.35">
      <c r="B546" s="5"/>
      <c r="C546" s="5"/>
      <c r="F546" s="14"/>
      <c r="H546" s="14"/>
    </row>
    <row r="547" spans="2:8" ht="12.75" customHeight="1" x14ac:dyDescent="0.35">
      <c r="B547" s="5"/>
      <c r="C547" s="5"/>
      <c r="F547" s="14"/>
      <c r="H547" s="14"/>
    </row>
    <row r="548" spans="2:8" ht="12.75" customHeight="1" x14ac:dyDescent="0.35">
      <c r="B548" s="5"/>
      <c r="C548" s="5"/>
      <c r="F548" s="14"/>
      <c r="H548" s="14"/>
    </row>
    <row r="549" spans="2:8" ht="12.75" customHeight="1" x14ac:dyDescent="0.35">
      <c r="B549" s="5"/>
      <c r="C549" s="5"/>
      <c r="F549" s="14"/>
      <c r="H549" s="14"/>
    </row>
    <row r="550" spans="2:8" ht="12.75" customHeight="1" x14ac:dyDescent="0.35">
      <c r="B550" s="5"/>
      <c r="C550" s="5"/>
      <c r="F550" s="14"/>
      <c r="H550" s="14"/>
    </row>
    <row r="551" spans="2:8" ht="12.75" customHeight="1" x14ac:dyDescent="0.35">
      <c r="B551" s="5"/>
      <c r="C551" s="5"/>
      <c r="F551" s="14"/>
      <c r="H551" s="14"/>
    </row>
    <row r="552" spans="2:8" ht="12.75" customHeight="1" x14ac:dyDescent="0.35">
      <c r="B552" s="5"/>
      <c r="C552" s="5"/>
      <c r="F552" s="14"/>
      <c r="H552" s="14"/>
    </row>
    <row r="553" spans="2:8" ht="12.75" customHeight="1" x14ac:dyDescent="0.35">
      <c r="B553" s="5"/>
      <c r="C553" s="5"/>
      <c r="F553" s="14"/>
      <c r="H553" s="14"/>
    </row>
    <row r="554" spans="2:8" ht="12.75" customHeight="1" x14ac:dyDescent="0.35">
      <c r="B554" s="5"/>
      <c r="C554" s="5"/>
      <c r="F554" s="14"/>
      <c r="H554" s="14"/>
    </row>
    <row r="555" spans="2:8" ht="12.75" customHeight="1" x14ac:dyDescent="0.35">
      <c r="B555" s="5"/>
      <c r="C555" s="5"/>
      <c r="F555" s="14"/>
      <c r="H555" s="14"/>
    </row>
    <row r="556" spans="2:8" ht="12.75" customHeight="1" x14ac:dyDescent="0.35">
      <c r="B556" s="5"/>
      <c r="C556" s="5"/>
      <c r="F556" s="14"/>
      <c r="H556" s="14"/>
    </row>
    <row r="557" spans="2:8" ht="12.75" customHeight="1" x14ac:dyDescent="0.35">
      <c r="B557" s="5"/>
      <c r="C557" s="5"/>
      <c r="F557" s="14"/>
      <c r="H557" s="14"/>
    </row>
    <row r="558" spans="2:8" ht="12.75" customHeight="1" x14ac:dyDescent="0.35">
      <c r="B558" s="5"/>
      <c r="C558" s="5"/>
      <c r="F558" s="14"/>
      <c r="H558" s="14"/>
    </row>
    <row r="559" spans="2:8" ht="12.75" customHeight="1" x14ac:dyDescent="0.35">
      <c r="B559" s="5"/>
      <c r="C559" s="5"/>
      <c r="F559" s="14"/>
      <c r="H559" s="14"/>
    </row>
    <row r="560" spans="2:8" ht="12.75" customHeight="1" x14ac:dyDescent="0.35">
      <c r="B560" s="5"/>
      <c r="C560" s="5"/>
      <c r="F560" s="14"/>
      <c r="H560" s="14"/>
    </row>
    <row r="561" spans="2:8" ht="12.75" customHeight="1" x14ac:dyDescent="0.35">
      <c r="B561" s="5"/>
      <c r="C561" s="5"/>
      <c r="F561" s="14"/>
      <c r="H561" s="14"/>
    </row>
    <row r="562" spans="2:8" ht="12.75" customHeight="1" x14ac:dyDescent="0.35">
      <c r="B562" s="5"/>
      <c r="C562" s="5"/>
      <c r="F562" s="14"/>
      <c r="H562" s="14"/>
    </row>
    <row r="563" spans="2:8" ht="12.75" customHeight="1" x14ac:dyDescent="0.35">
      <c r="B563" s="5"/>
      <c r="C563" s="5"/>
      <c r="F563" s="14"/>
      <c r="H563" s="14"/>
    </row>
    <row r="564" spans="2:8" ht="12.75" customHeight="1" x14ac:dyDescent="0.35">
      <c r="B564" s="5"/>
      <c r="C564" s="5"/>
      <c r="F564" s="14"/>
      <c r="H564" s="14"/>
    </row>
    <row r="565" spans="2:8" ht="12.75" customHeight="1" x14ac:dyDescent="0.35">
      <c r="B565" s="5"/>
      <c r="C565" s="5"/>
      <c r="F565" s="14"/>
      <c r="H565" s="14"/>
    </row>
    <row r="566" spans="2:8" ht="12.75" customHeight="1" x14ac:dyDescent="0.35">
      <c r="B566" s="5"/>
      <c r="C566" s="5"/>
      <c r="F566" s="14"/>
      <c r="H566" s="14"/>
    </row>
    <row r="567" spans="2:8" ht="12.75" customHeight="1" x14ac:dyDescent="0.35">
      <c r="B567" s="5"/>
      <c r="C567" s="5"/>
      <c r="F567" s="14"/>
      <c r="H567" s="14"/>
    </row>
    <row r="568" spans="2:8" ht="12.75" customHeight="1" x14ac:dyDescent="0.35">
      <c r="B568" s="5"/>
      <c r="C568" s="5"/>
      <c r="F568" s="14"/>
      <c r="H568" s="14"/>
    </row>
    <row r="569" spans="2:8" ht="12.75" customHeight="1" x14ac:dyDescent="0.35">
      <c r="B569" s="5"/>
      <c r="C569" s="5"/>
      <c r="F569" s="14"/>
      <c r="H569" s="14"/>
    </row>
    <row r="570" spans="2:8" ht="12.75" customHeight="1" x14ac:dyDescent="0.35">
      <c r="B570" s="5"/>
      <c r="C570" s="5"/>
      <c r="F570" s="14"/>
      <c r="H570" s="14"/>
    </row>
    <row r="571" spans="2:8" ht="12.75" customHeight="1" x14ac:dyDescent="0.35">
      <c r="B571" s="5"/>
      <c r="C571" s="5"/>
      <c r="F571" s="14"/>
      <c r="H571" s="14"/>
    </row>
    <row r="572" spans="2:8" ht="12.75" customHeight="1" x14ac:dyDescent="0.35">
      <c r="B572" s="5"/>
      <c r="C572" s="5"/>
      <c r="F572" s="14"/>
      <c r="H572" s="14"/>
    </row>
    <row r="573" spans="2:8" ht="12.75" customHeight="1" x14ac:dyDescent="0.35">
      <c r="B573" s="5"/>
      <c r="C573" s="5"/>
      <c r="F573" s="14"/>
      <c r="H573" s="14"/>
    </row>
    <row r="574" spans="2:8" ht="12.75" customHeight="1" x14ac:dyDescent="0.35">
      <c r="B574" s="5"/>
      <c r="C574" s="5"/>
      <c r="F574" s="14"/>
      <c r="H574" s="14"/>
    </row>
    <row r="575" spans="2:8" ht="12.75" customHeight="1" x14ac:dyDescent="0.35">
      <c r="B575" s="5"/>
      <c r="C575" s="5"/>
      <c r="F575" s="14"/>
      <c r="H575" s="14"/>
    </row>
    <row r="576" spans="2:8" ht="12.75" customHeight="1" x14ac:dyDescent="0.35">
      <c r="B576" s="5"/>
      <c r="C576" s="5"/>
      <c r="F576" s="14"/>
      <c r="H576" s="14"/>
    </row>
    <row r="577" spans="2:8" ht="12.75" customHeight="1" x14ac:dyDescent="0.35">
      <c r="B577" s="5"/>
      <c r="C577" s="5"/>
      <c r="F577" s="14"/>
      <c r="H577" s="14"/>
    </row>
    <row r="578" spans="2:8" ht="12.75" customHeight="1" x14ac:dyDescent="0.35">
      <c r="B578" s="5"/>
      <c r="C578" s="5"/>
      <c r="F578" s="14"/>
      <c r="H578" s="14"/>
    </row>
    <row r="579" spans="2:8" ht="12.75" customHeight="1" x14ac:dyDescent="0.35">
      <c r="B579" s="5"/>
      <c r="C579" s="5"/>
      <c r="F579" s="14"/>
      <c r="H579" s="14"/>
    </row>
    <row r="580" spans="2:8" ht="12.75" customHeight="1" x14ac:dyDescent="0.35">
      <c r="B580" s="5"/>
      <c r="C580" s="5"/>
      <c r="F580" s="14"/>
      <c r="H580" s="14"/>
    </row>
    <row r="581" spans="2:8" ht="12.75" customHeight="1" x14ac:dyDescent="0.35">
      <c r="B581" s="5"/>
      <c r="C581" s="5"/>
      <c r="F581" s="14"/>
      <c r="H581" s="14"/>
    </row>
    <row r="582" spans="2:8" ht="12.75" customHeight="1" x14ac:dyDescent="0.35">
      <c r="B582" s="5"/>
      <c r="C582" s="5"/>
      <c r="F582" s="14"/>
      <c r="H582" s="14"/>
    </row>
    <row r="583" spans="2:8" ht="12.75" customHeight="1" x14ac:dyDescent="0.35">
      <c r="B583" s="5"/>
      <c r="C583" s="5"/>
      <c r="F583" s="14"/>
      <c r="H583" s="14"/>
    </row>
    <row r="584" spans="2:8" ht="12.75" customHeight="1" x14ac:dyDescent="0.35">
      <c r="B584" s="5"/>
      <c r="C584" s="5"/>
      <c r="F584" s="14"/>
      <c r="H584" s="14"/>
    </row>
    <row r="585" spans="2:8" ht="12.75" customHeight="1" x14ac:dyDescent="0.35">
      <c r="B585" s="5"/>
      <c r="C585" s="5"/>
      <c r="F585" s="14"/>
      <c r="H585" s="14"/>
    </row>
    <row r="586" spans="2:8" ht="12.75" customHeight="1" x14ac:dyDescent="0.35">
      <c r="B586" s="5"/>
      <c r="C586" s="5"/>
      <c r="F586" s="14"/>
      <c r="H586" s="14"/>
    </row>
    <row r="587" spans="2:8" ht="12.75" customHeight="1" x14ac:dyDescent="0.35">
      <c r="B587" s="5"/>
      <c r="C587" s="5"/>
      <c r="F587" s="14"/>
      <c r="H587" s="14"/>
    </row>
    <row r="588" spans="2:8" ht="12.75" customHeight="1" x14ac:dyDescent="0.35">
      <c r="B588" s="5"/>
      <c r="C588" s="5"/>
      <c r="F588" s="14"/>
      <c r="H588" s="14"/>
    </row>
    <row r="589" spans="2:8" ht="12.75" customHeight="1" x14ac:dyDescent="0.35">
      <c r="B589" s="5"/>
      <c r="C589" s="5"/>
      <c r="F589" s="14"/>
      <c r="H589" s="14"/>
    </row>
    <row r="590" spans="2:8" ht="12.75" customHeight="1" x14ac:dyDescent="0.35">
      <c r="B590" s="5"/>
      <c r="C590" s="5"/>
      <c r="F590" s="14"/>
      <c r="H590" s="14"/>
    </row>
    <row r="591" spans="2:8" ht="12.75" customHeight="1" x14ac:dyDescent="0.35">
      <c r="B591" s="5"/>
      <c r="C591" s="5"/>
      <c r="F591" s="14"/>
      <c r="H591" s="14"/>
    </row>
    <row r="592" spans="2:8" ht="12.75" customHeight="1" x14ac:dyDescent="0.35">
      <c r="B592" s="5"/>
      <c r="C592" s="5"/>
      <c r="F592" s="14"/>
      <c r="H592" s="14"/>
    </row>
    <row r="593" spans="2:8" ht="12.75" customHeight="1" x14ac:dyDescent="0.35">
      <c r="B593" s="5"/>
      <c r="C593" s="5"/>
      <c r="F593" s="14"/>
      <c r="H593" s="14"/>
    </row>
    <row r="594" spans="2:8" ht="12.75" customHeight="1" x14ac:dyDescent="0.35">
      <c r="B594" s="5"/>
      <c r="C594" s="5"/>
      <c r="F594" s="14"/>
      <c r="H594" s="14"/>
    </row>
    <row r="595" spans="2:8" ht="12.75" customHeight="1" x14ac:dyDescent="0.35">
      <c r="B595" s="5"/>
      <c r="C595" s="5"/>
      <c r="F595" s="14"/>
      <c r="H595" s="14"/>
    </row>
    <row r="596" spans="2:8" ht="12.75" customHeight="1" x14ac:dyDescent="0.35">
      <c r="B596" s="5"/>
      <c r="C596" s="5"/>
      <c r="F596" s="14"/>
      <c r="H596" s="14"/>
    </row>
    <row r="597" spans="2:8" ht="12.75" customHeight="1" x14ac:dyDescent="0.35">
      <c r="B597" s="5"/>
      <c r="C597" s="5"/>
      <c r="F597" s="14"/>
      <c r="H597" s="14"/>
    </row>
    <row r="598" spans="2:8" ht="12.75" customHeight="1" x14ac:dyDescent="0.35">
      <c r="B598" s="5"/>
      <c r="C598" s="5"/>
      <c r="F598" s="14"/>
      <c r="H598" s="14"/>
    </row>
    <row r="599" spans="2:8" ht="12.75" customHeight="1" x14ac:dyDescent="0.35">
      <c r="B599" s="5"/>
      <c r="C599" s="5"/>
      <c r="F599" s="14"/>
      <c r="H599" s="14"/>
    </row>
    <row r="600" spans="2:8" ht="12.75" customHeight="1" x14ac:dyDescent="0.35">
      <c r="B600" s="5"/>
      <c r="C600" s="5"/>
      <c r="F600" s="14"/>
      <c r="H600" s="14"/>
    </row>
    <row r="601" spans="2:8" ht="12.75" customHeight="1" x14ac:dyDescent="0.35">
      <c r="B601" s="5"/>
      <c r="C601" s="5"/>
      <c r="F601" s="14"/>
      <c r="H601" s="14"/>
    </row>
    <row r="602" spans="2:8" ht="12.75" customHeight="1" x14ac:dyDescent="0.35">
      <c r="B602" s="5"/>
      <c r="C602" s="5"/>
      <c r="F602" s="14"/>
      <c r="H602" s="14"/>
    </row>
    <row r="603" spans="2:8" ht="12.75" customHeight="1" x14ac:dyDescent="0.35">
      <c r="B603" s="5"/>
      <c r="C603" s="5"/>
      <c r="F603" s="14"/>
      <c r="H603" s="14"/>
    </row>
    <row r="604" spans="2:8" ht="12.75" customHeight="1" x14ac:dyDescent="0.35">
      <c r="B604" s="5"/>
      <c r="C604" s="5"/>
      <c r="F604" s="14"/>
      <c r="H604" s="14"/>
    </row>
    <row r="605" spans="2:8" ht="12.75" customHeight="1" x14ac:dyDescent="0.35">
      <c r="B605" s="5"/>
      <c r="C605" s="5"/>
      <c r="F605" s="14"/>
      <c r="H605" s="14"/>
    </row>
    <row r="606" spans="2:8" ht="12.75" customHeight="1" x14ac:dyDescent="0.35">
      <c r="B606" s="5"/>
      <c r="C606" s="5"/>
      <c r="F606" s="14"/>
      <c r="H606" s="14"/>
    </row>
    <row r="607" spans="2:8" ht="12.75" customHeight="1" x14ac:dyDescent="0.35">
      <c r="B607" s="5"/>
      <c r="C607" s="5"/>
      <c r="F607" s="14"/>
      <c r="H607" s="14"/>
    </row>
    <row r="608" spans="2:8" ht="12.75" customHeight="1" x14ac:dyDescent="0.35">
      <c r="B608" s="5"/>
      <c r="C608" s="5"/>
      <c r="F608" s="14"/>
      <c r="H608" s="14"/>
    </row>
    <row r="609" spans="2:8" ht="12.75" customHeight="1" x14ac:dyDescent="0.35">
      <c r="B609" s="5"/>
      <c r="C609" s="5"/>
      <c r="F609" s="14"/>
      <c r="H609" s="14"/>
    </row>
    <row r="610" spans="2:8" ht="12.75" customHeight="1" x14ac:dyDescent="0.35">
      <c r="B610" s="5"/>
      <c r="C610" s="5"/>
      <c r="F610" s="14"/>
      <c r="H610" s="14"/>
    </row>
    <row r="611" spans="2:8" ht="12.75" customHeight="1" x14ac:dyDescent="0.35">
      <c r="B611" s="5"/>
      <c r="C611" s="5"/>
      <c r="F611" s="14"/>
      <c r="H611" s="14"/>
    </row>
    <row r="612" spans="2:8" ht="12.75" customHeight="1" x14ac:dyDescent="0.35">
      <c r="B612" s="5"/>
      <c r="C612" s="5"/>
      <c r="F612" s="14"/>
      <c r="H612" s="14"/>
    </row>
    <row r="613" spans="2:8" ht="12.75" customHeight="1" x14ac:dyDescent="0.35">
      <c r="B613" s="5"/>
      <c r="C613" s="5"/>
      <c r="F613" s="14"/>
      <c r="H613" s="14"/>
    </row>
    <row r="614" spans="2:8" ht="12.75" customHeight="1" x14ac:dyDescent="0.35">
      <c r="B614" s="5"/>
      <c r="C614" s="5"/>
      <c r="F614" s="14"/>
      <c r="H614" s="14"/>
    </row>
    <row r="615" spans="2:8" ht="12.75" customHeight="1" x14ac:dyDescent="0.35">
      <c r="B615" s="5"/>
      <c r="C615" s="5"/>
      <c r="F615" s="14"/>
      <c r="H615" s="14"/>
    </row>
    <row r="616" spans="2:8" ht="12.75" customHeight="1" x14ac:dyDescent="0.35">
      <c r="B616" s="5"/>
      <c r="C616" s="5"/>
      <c r="F616" s="14"/>
      <c r="H616" s="14"/>
    </row>
    <row r="617" spans="2:8" ht="12.75" customHeight="1" x14ac:dyDescent="0.35">
      <c r="B617" s="5"/>
      <c r="C617" s="5"/>
      <c r="F617" s="14"/>
      <c r="H617" s="14"/>
    </row>
    <row r="618" spans="2:8" ht="12.75" customHeight="1" x14ac:dyDescent="0.35">
      <c r="B618" s="5"/>
      <c r="C618" s="5"/>
      <c r="F618" s="14"/>
      <c r="H618" s="14"/>
    </row>
    <row r="619" spans="2:8" ht="12.75" customHeight="1" x14ac:dyDescent="0.35">
      <c r="B619" s="5"/>
      <c r="C619" s="5"/>
      <c r="F619" s="14"/>
      <c r="H619" s="14"/>
    </row>
    <row r="620" spans="2:8" ht="12.75" customHeight="1" x14ac:dyDescent="0.35">
      <c r="B620" s="5"/>
      <c r="C620" s="5"/>
      <c r="F620" s="14"/>
      <c r="H620" s="14"/>
    </row>
    <row r="621" spans="2:8" ht="12.75" customHeight="1" x14ac:dyDescent="0.35">
      <c r="B621" s="5"/>
      <c r="C621" s="5"/>
      <c r="F621" s="14"/>
      <c r="H621" s="14"/>
    </row>
    <row r="622" spans="2:8" ht="12.75" customHeight="1" x14ac:dyDescent="0.35">
      <c r="B622" s="5"/>
      <c r="C622" s="5"/>
      <c r="F622" s="14"/>
      <c r="H622" s="14"/>
    </row>
    <row r="623" spans="2:8" ht="12.75" customHeight="1" x14ac:dyDescent="0.35">
      <c r="B623" s="5"/>
      <c r="C623" s="5"/>
      <c r="F623" s="14"/>
      <c r="H623" s="14"/>
    </row>
    <row r="624" spans="2:8" ht="12.75" customHeight="1" x14ac:dyDescent="0.35">
      <c r="B624" s="5"/>
      <c r="C624" s="5"/>
      <c r="F624" s="14"/>
      <c r="H624" s="14"/>
    </row>
    <row r="625" spans="2:8" ht="12.75" customHeight="1" x14ac:dyDescent="0.35">
      <c r="B625" s="5"/>
      <c r="C625" s="5"/>
      <c r="F625" s="14"/>
      <c r="H625" s="14"/>
    </row>
    <row r="626" spans="2:8" ht="12.75" customHeight="1" x14ac:dyDescent="0.35">
      <c r="B626" s="5"/>
      <c r="C626" s="5"/>
      <c r="F626" s="14"/>
      <c r="H626" s="14"/>
    </row>
    <row r="627" spans="2:8" ht="12.75" customHeight="1" x14ac:dyDescent="0.35">
      <c r="B627" s="5"/>
      <c r="C627" s="5"/>
      <c r="F627" s="14"/>
      <c r="H627" s="14"/>
    </row>
    <row r="628" spans="2:8" ht="12.75" customHeight="1" x14ac:dyDescent="0.35">
      <c r="B628" s="5"/>
      <c r="C628" s="5"/>
      <c r="F628" s="14"/>
      <c r="H628" s="14"/>
    </row>
    <row r="629" spans="2:8" ht="12.75" customHeight="1" x14ac:dyDescent="0.35">
      <c r="B629" s="5"/>
      <c r="C629" s="5"/>
      <c r="F629" s="14"/>
      <c r="H629" s="14"/>
    </row>
    <row r="630" spans="2:8" ht="12.75" customHeight="1" x14ac:dyDescent="0.35">
      <c r="B630" s="5"/>
      <c r="C630" s="5"/>
      <c r="F630" s="14"/>
      <c r="H630" s="14"/>
    </row>
    <row r="631" spans="2:8" ht="12.75" customHeight="1" x14ac:dyDescent="0.35">
      <c r="B631" s="5"/>
      <c r="C631" s="5"/>
      <c r="F631" s="14"/>
      <c r="H631" s="14"/>
    </row>
    <row r="632" spans="2:8" ht="12.75" customHeight="1" x14ac:dyDescent="0.35">
      <c r="B632" s="5"/>
      <c r="C632" s="5"/>
      <c r="F632" s="14"/>
      <c r="H632" s="14"/>
    </row>
    <row r="633" spans="2:8" ht="12.75" customHeight="1" x14ac:dyDescent="0.35">
      <c r="B633" s="5"/>
      <c r="C633" s="5"/>
      <c r="F633" s="14"/>
      <c r="H633" s="14"/>
    </row>
    <row r="634" spans="2:8" ht="12.75" customHeight="1" x14ac:dyDescent="0.35">
      <c r="B634" s="5"/>
      <c r="C634" s="5"/>
      <c r="F634" s="14"/>
      <c r="H634" s="14"/>
    </row>
    <row r="635" spans="2:8" ht="12.75" customHeight="1" x14ac:dyDescent="0.35">
      <c r="B635" s="5"/>
      <c r="C635" s="5"/>
      <c r="F635" s="14"/>
      <c r="H635" s="14"/>
    </row>
    <row r="636" spans="2:8" ht="12.75" customHeight="1" x14ac:dyDescent="0.35">
      <c r="B636" s="5"/>
      <c r="C636" s="5"/>
      <c r="F636" s="14"/>
      <c r="H636" s="14"/>
    </row>
    <row r="637" spans="2:8" ht="12.75" customHeight="1" x14ac:dyDescent="0.35">
      <c r="B637" s="5"/>
      <c r="C637" s="5"/>
      <c r="F637" s="14"/>
      <c r="H637" s="14"/>
    </row>
    <row r="638" spans="2:8" ht="12.75" customHeight="1" x14ac:dyDescent="0.35">
      <c r="B638" s="5"/>
      <c r="C638" s="5"/>
      <c r="F638" s="14"/>
      <c r="H638" s="14"/>
    </row>
    <row r="639" spans="2:8" ht="12.75" customHeight="1" x14ac:dyDescent="0.35">
      <c r="B639" s="5"/>
      <c r="C639" s="5"/>
      <c r="F639" s="14"/>
      <c r="H639" s="14"/>
    </row>
    <row r="640" spans="2:8" ht="12.75" customHeight="1" x14ac:dyDescent="0.35">
      <c r="B640" s="5"/>
      <c r="C640" s="5"/>
      <c r="F640" s="14"/>
      <c r="H640" s="14"/>
    </row>
    <row r="641" spans="2:8" ht="12.75" customHeight="1" x14ac:dyDescent="0.35">
      <c r="B641" s="5"/>
      <c r="C641" s="5"/>
      <c r="F641" s="14"/>
      <c r="H641" s="14"/>
    </row>
    <row r="642" spans="2:8" ht="12.75" customHeight="1" x14ac:dyDescent="0.35">
      <c r="B642" s="5"/>
      <c r="C642" s="5"/>
      <c r="F642" s="14"/>
      <c r="H642" s="14"/>
    </row>
    <row r="643" spans="2:8" ht="12.75" customHeight="1" x14ac:dyDescent="0.35">
      <c r="B643" s="5"/>
      <c r="C643" s="5"/>
      <c r="F643" s="14"/>
      <c r="H643" s="14"/>
    </row>
    <row r="644" spans="2:8" ht="12.75" customHeight="1" x14ac:dyDescent="0.35">
      <c r="B644" s="5"/>
      <c r="C644" s="5"/>
      <c r="F644" s="14"/>
      <c r="H644" s="14"/>
    </row>
    <row r="645" spans="2:8" ht="12.75" customHeight="1" x14ac:dyDescent="0.35">
      <c r="B645" s="5"/>
      <c r="C645" s="5"/>
      <c r="F645" s="14"/>
      <c r="H645" s="14"/>
    </row>
    <row r="646" spans="2:8" ht="12.75" customHeight="1" x14ac:dyDescent="0.35">
      <c r="B646" s="5"/>
      <c r="C646" s="5"/>
      <c r="F646" s="14"/>
      <c r="H646" s="14"/>
    </row>
    <row r="647" spans="2:8" ht="12.75" customHeight="1" x14ac:dyDescent="0.35">
      <c r="B647" s="5"/>
      <c r="C647" s="5"/>
      <c r="F647" s="14"/>
      <c r="H647" s="14"/>
    </row>
    <row r="648" spans="2:8" ht="12.75" customHeight="1" x14ac:dyDescent="0.35">
      <c r="B648" s="5"/>
      <c r="C648" s="5"/>
      <c r="F648" s="14"/>
      <c r="H648" s="14"/>
    </row>
    <row r="649" spans="2:8" ht="12.75" customHeight="1" x14ac:dyDescent="0.35">
      <c r="B649" s="5"/>
      <c r="C649" s="5"/>
      <c r="F649" s="14"/>
      <c r="H649" s="14"/>
    </row>
    <row r="650" spans="2:8" ht="12.75" customHeight="1" x14ac:dyDescent="0.35">
      <c r="B650" s="5"/>
      <c r="C650" s="5"/>
      <c r="F650" s="14"/>
      <c r="H650" s="14"/>
    </row>
    <row r="651" spans="2:8" ht="12.75" customHeight="1" x14ac:dyDescent="0.35">
      <c r="B651" s="5"/>
      <c r="C651" s="5"/>
      <c r="F651" s="14"/>
      <c r="H651" s="14"/>
    </row>
    <row r="652" spans="2:8" ht="12.75" customHeight="1" x14ac:dyDescent="0.35">
      <c r="B652" s="5"/>
      <c r="C652" s="5"/>
      <c r="F652" s="14"/>
      <c r="H652" s="14"/>
    </row>
    <row r="653" spans="2:8" ht="12.75" customHeight="1" x14ac:dyDescent="0.35">
      <c r="B653" s="5"/>
      <c r="C653" s="5"/>
      <c r="F653" s="14"/>
      <c r="H653" s="14"/>
    </row>
    <row r="654" spans="2:8" ht="12.75" customHeight="1" x14ac:dyDescent="0.35">
      <c r="B654" s="5"/>
      <c r="C654" s="5"/>
      <c r="F654" s="14"/>
      <c r="H654" s="14"/>
    </row>
    <row r="655" spans="2:8" ht="12.75" customHeight="1" x14ac:dyDescent="0.35">
      <c r="B655" s="5"/>
      <c r="C655" s="5"/>
      <c r="F655" s="14"/>
      <c r="H655" s="14"/>
    </row>
    <row r="656" spans="2:8" ht="12.75" customHeight="1" x14ac:dyDescent="0.35">
      <c r="B656" s="5"/>
      <c r="C656" s="5"/>
      <c r="F656" s="14"/>
      <c r="H656" s="14"/>
    </row>
    <row r="657" spans="2:8" ht="12.75" customHeight="1" x14ac:dyDescent="0.35">
      <c r="B657" s="5"/>
      <c r="C657" s="5"/>
      <c r="F657" s="14"/>
      <c r="H657" s="14"/>
    </row>
    <row r="658" spans="2:8" ht="12.75" customHeight="1" x14ac:dyDescent="0.35">
      <c r="B658" s="5"/>
      <c r="C658" s="5"/>
      <c r="F658" s="14"/>
      <c r="H658" s="14"/>
    </row>
    <row r="659" spans="2:8" ht="12.75" customHeight="1" x14ac:dyDescent="0.35">
      <c r="B659" s="5"/>
      <c r="C659" s="5"/>
      <c r="F659" s="14"/>
      <c r="H659" s="14"/>
    </row>
    <row r="660" spans="2:8" ht="12.75" customHeight="1" x14ac:dyDescent="0.35">
      <c r="B660" s="5"/>
      <c r="C660" s="5"/>
      <c r="F660" s="14"/>
      <c r="H660" s="14"/>
    </row>
    <row r="661" spans="2:8" ht="12.75" customHeight="1" x14ac:dyDescent="0.35">
      <c r="B661" s="5"/>
      <c r="C661" s="5"/>
      <c r="F661" s="14"/>
      <c r="H661" s="14"/>
    </row>
    <row r="662" spans="2:8" ht="12.75" customHeight="1" x14ac:dyDescent="0.35">
      <c r="B662" s="5"/>
      <c r="C662" s="5"/>
      <c r="F662" s="14"/>
      <c r="H662" s="14"/>
    </row>
    <row r="663" spans="2:8" ht="12.75" customHeight="1" x14ac:dyDescent="0.35">
      <c r="B663" s="5"/>
      <c r="C663" s="5"/>
      <c r="F663" s="14"/>
      <c r="H663" s="14"/>
    </row>
    <row r="664" spans="2:8" ht="12.75" customHeight="1" x14ac:dyDescent="0.35">
      <c r="B664" s="5"/>
      <c r="C664" s="5"/>
      <c r="F664" s="14"/>
      <c r="H664" s="14"/>
    </row>
    <row r="665" spans="2:8" ht="12.75" customHeight="1" x14ac:dyDescent="0.35">
      <c r="B665" s="5"/>
      <c r="C665" s="5"/>
      <c r="F665" s="14"/>
      <c r="H665" s="14"/>
    </row>
    <row r="666" spans="2:8" ht="12.75" customHeight="1" x14ac:dyDescent="0.35">
      <c r="B666" s="5"/>
      <c r="C666" s="5"/>
      <c r="F666" s="14"/>
      <c r="H666" s="14"/>
    </row>
    <row r="667" spans="2:8" ht="12.75" customHeight="1" x14ac:dyDescent="0.35">
      <c r="B667" s="5"/>
      <c r="C667" s="5"/>
      <c r="F667" s="14"/>
      <c r="H667" s="14"/>
    </row>
    <row r="668" spans="2:8" ht="12.75" customHeight="1" x14ac:dyDescent="0.35">
      <c r="B668" s="5"/>
      <c r="C668" s="5"/>
      <c r="F668" s="14"/>
      <c r="H668" s="14"/>
    </row>
    <row r="669" spans="2:8" ht="12.75" customHeight="1" x14ac:dyDescent="0.35">
      <c r="B669" s="5"/>
      <c r="C669" s="5"/>
      <c r="F669" s="14"/>
      <c r="H669" s="14"/>
    </row>
    <row r="670" spans="2:8" ht="12.75" customHeight="1" x14ac:dyDescent="0.35">
      <c r="B670" s="5"/>
      <c r="C670" s="5"/>
      <c r="F670" s="14"/>
      <c r="H670" s="14"/>
    </row>
    <row r="671" spans="2:8" ht="12.75" customHeight="1" x14ac:dyDescent="0.35">
      <c r="B671" s="5"/>
      <c r="C671" s="5"/>
      <c r="F671" s="14"/>
      <c r="H671" s="14"/>
    </row>
    <row r="672" spans="2:8" ht="12.75" customHeight="1" x14ac:dyDescent="0.35">
      <c r="B672" s="5"/>
      <c r="C672" s="5"/>
      <c r="F672" s="14"/>
      <c r="H672" s="14"/>
    </row>
    <row r="673" spans="2:8" ht="12.75" customHeight="1" x14ac:dyDescent="0.35">
      <c r="B673" s="5"/>
      <c r="C673" s="5"/>
      <c r="F673" s="14"/>
      <c r="H673" s="14"/>
    </row>
    <row r="674" spans="2:8" ht="12.75" customHeight="1" x14ac:dyDescent="0.35">
      <c r="B674" s="5"/>
      <c r="C674" s="5"/>
      <c r="F674" s="14"/>
      <c r="H674" s="14"/>
    </row>
    <row r="675" spans="2:8" ht="12.75" customHeight="1" x14ac:dyDescent="0.35">
      <c r="B675" s="5"/>
      <c r="C675" s="5"/>
      <c r="F675" s="14"/>
      <c r="H675" s="14"/>
    </row>
    <row r="676" spans="2:8" ht="12.75" customHeight="1" x14ac:dyDescent="0.35">
      <c r="B676" s="5"/>
      <c r="C676" s="5"/>
      <c r="F676" s="14"/>
      <c r="H676" s="14"/>
    </row>
    <row r="677" spans="2:8" ht="12.75" customHeight="1" x14ac:dyDescent="0.35">
      <c r="B677" s="5"/>
      <c r="C677" s="5"/>
      <c r="F677" s="14"/>
      <c r="H677" s="14"/>
    </row>
    <row r="678" spans="2:8" ht="12.75" customHeight="1" x14ac:dyDescent="0.35">
      <c r="B678" s="5"/>
      <c r="C678" s="5"/>
      <c r="F678" s="14"/>
      <c r="H678" s="14"/>
    </row>
    <row r="679" spans="2:8" ht="12.75" customHeight="1" x14ac:dyDescent="0.35">
      <c r="B679" s="5"/>
      <c r="C679" s="5"/>
      <c r="F679" s="14"/>
      <c r="H679" s="14"/>
    </row>
    <row r="680" spans="2:8" ht="12.75" customHeight="1" x14ac:dyDescent="0.35">
      <c r="B680" s="5"/>
      <c r="C680" s="5"/>
      <c r="F680" s="14"/>
      <c r="H680" s="14"/>
    </row>
    <row r="681" spans="2:8" ht="12.75" customHeight="1" x14ac:dyDescent="0.35">
      <c r="B681" s="5"/>
      <c r="C681" s="5"/>
      <c r="F681" s="14"/>
      <c r="H681" s="14"/>
    </row>
    <row r="682" spans="2:8" ht="12.75" customHeight="1" x14ac:dyDescent="0.35">
      <c r="B682" s="5"/>
      <c r="C682" s="5"/>
      <c r="F682" s="14"/>
      <c r="H682" s="14"/>
    </row>
    <row r="683" spans="2:8" ht="12.75" customHeight="1" x14ac:dyDescent="0.35">
      <c r="B683" s="5"/>
      <c r="C683" s="5"/>
      <c r="F683" s="14"/>
      <c r="H683" s="14"/>
    </row>
    <row r="684" spans="2:8" ht="12.75" customHeight="1" x14ac:dyDescent="0.35">
      <c r="B684" s="5"/>
      <c r="C684" s="5"/>
      <c r="F684" s="14"/>
      <c r="H684" s="14"/>
    </row>
    <row r="685" spans="2:8" ht="12.75" customHeight="1" x14ac:dyDescent="0.35">
      <c r="B685" s="5"/>
      <c r="C685" s="5"/>
      <c r="F685" s="14"/>
      <c r="H685" s="14"/>
    </row>
    <row r="686" spans="2:8" ht="12.75" customHeight="1" x14ac:dyDescent="0.35">
      <c r="B686" s="5"/>
      <c r="C686" s="5"/>
      <c r="F686" s="14"/>
      <c r="H686" s="14"/>
    </row>
    <row r="687" spans="2:8" ht="12.75" customHeight="1" x14ac:dyDescent="0.35">
      <c r="B687" s="5"/>
      <c r="C687" s="5"/>
      <c r="F687" s="14"/>
      <c r="H687" s="14"/>
    </row>
    <row r="688" spans="2:8" ht="12.75" customHeight="1" x14ac:dyDescent="0.35">
      <c r="B688" s="5"/>
      <c r="C688" s="5"/>
      <c r="F688" s="14"/>
      <c r="H688" s="14"/>
    </row>
    <row r="689" spans="2:8" ht="12.75" customHeight="1" x14ac:dyDescent="0.35">
      <c r="B689" s="5"/>
      <c r="C689" s="5"/>
      <c r="F689" s="14"/>
      <c r="H689" s="14"/>
    </row>
    <row r="690" spans="2:8" ht="12.75" customHeight="1" x14ac:dyDescent="0.35">
      <c r="B690" s="5"/>
      <c r="C690" s="5"/>
      <c r="F690" s="14"/>
      <c r="H690" s="14"/>
    </row>
    <row r="691" spans="2:8" ht="12.75" customHeight="1" x14ac:dyDescent="0.35">
      <c r="B691" s="5"/>
      <c r="C691" s="5"/>
      <c r="F691" s="14"/>
      <c r="H691" s="14"/>
    </row>
    <row r="692" spans="2:8" ht="12.75" customHeight="1" x14ac:dyDescent="0.35">
      <c r="B692" s="5"/>
      <c r="C692" s="5"/>
      <c r="F692" s="14"/>
      <c r="H692" s="14"/>
    </row>
    <row r="693" spans="2:8" ht="12.75" customHeight="1" x14ac:dyDescent="0.35">
      <c r="B693" s="5"/>
      <c r="C693" s="5"/>
      <c r="F693" s="14"/>
      <c r="H693" s="14"/>
    </row>
    <row r="694" spans="2:8" ht="12.75" customHeight="1" x14ac:dyDescent="0.35">
      <c r="B694" s="5"/>
      <c r="C694" s="5"/>
      <c r="F694" s="14"/>
      <c r="H694" s="14"/>
    </row>
    <row r="695" spans="2:8" ht="12.75" customHeight="1" x14ac:dyDescent="0.35">
      <c r="B695" s="5"/>
      <c r="C695" s="5"/>
      <c r="F695" s="14"/>
      <c r="H695" s="14"/>
    </row>
    <row r="696" spans="2:8" ht="12.75" customHeight="1" x14ac:dyDescent="0.35">
      <c r="B696" s="5"/>
      <c r="C696" s="5"/>
      <c r="F696" s="14"/>
      <c r="H696" s="14"/>
    </row>
    <row r="697" spans="2:8" ht="12.75" customHeight="1" x14ac:dyDescent="0.35">
      <c r="B697" s="5"/>
      <c r="C697" s="5"/>
      <c r="F697" s="14"/>
      <c r="H697" s="14"/>
    </row>
    <row r="698" spans="2:8" ht="12.75" customHeight="1" x14ac:dyDescent="0.35">
      <c r="B698" s="5"/>
      <c r="C698" s="5"/>
      <c r="F698" s="14"/>
      <c r="H698" s="14"/>
    </row>
    <row r="699" spans="2:8" ht="12.75" customHeight="1" x14ac:dyDescent="0.35">
      <c r="B699" s="5"/>
      <c r="C699" s="5"/>
      <c r="F699" s="14"/>
      <c r="H699" s="14"/>
    </row>
    <row r="700" spans="2:8" ht="12.75" customHeight="1" x14ac:dyDescent="0.35">
      <c r="B700" s="5"/>
      <c r="C700" s="5"/>
      <c r="F700" s="14"/>
      <c r="H700" s="14"/>
    </row>
    <row r="701" spans="2:8" ht="12.75" customHeight="1" x14ac:dyDescent="0.35">
      <c r="B701" s="5"/>
      <c r="C701" s="5"/>
      <c r="F701" s="14"/>
      <c r="H701" s="14"/>
    </row>
    <row r="702" spans="2:8" ht="12.75" customHeight="1" x14ac:dyDescent="0.35">
      <c r="B702" s="5"/>
      <c r="C702" s="5"/>
      <c r="F702" s="14"/>
      <c r="H702" s="14"/>
    </row>
    <row r="703" spans="2:8" ht="12.75" customHeight="1" x14ac:dyDescent="0.35">
      <c r="B703" s="5"/>
      <c r="C703" s="5"/>
      <c r="F703" s="14"/>
      <c r="H703" s="14"/>
    </row>
    <row r="704" spans="2:8" ht="12.75" customHeight="1" x14ac:dyDescent="0.35">
      <c r="B704" s="5"/>
      <c r="C704" s="5"/>
      <c r="F704" s="14"/>
      <c r="H704" s="14"/>
    </row>
    <row r="705" spans="2:8" ht="12.75" customHeight="1" x14ac:dyDescent="0.35">
      <c r="B705" s="5"/>
      <c r="C705" s="5"/>
      <c r="F705" s="14"/>
      <c r="H705" s="14"/>
    </row>
    <row r="706" spans="2:8" ht="12.75" customHeight="1" x14ac:dyDescent="0.35">
      <c r="B706" s="5"/>
      <c r="C706" s="5"/>
      <c r="F706" s="14"/>
      <c r="H706" s="14"/>
    </row>
    <row r="707" spans="2:8" ht="12.75" customHeight="1" x14ac:dyDescent="0.35">
      <c r="B707" s="5"/>
      <c r="C707" s="5"/>
      <c r="F707" s="14"/>
      <c r="H707" s="14"/>
    </row>
    <row r="708" spans="2:8" ht="12.75" customHeight="1" x14ac:dyDescent="0.35">
      <c r="B708" s="5"/>
      <c r="C708" s="5"/>
      <c r="F708" s="14"/>
      <c r="H708" s="14"/>
    </row>
    <row r="709" spans="2:8" ht="12.75" customHeight="1" x14ac:dyDescent="0.35">
      <c r="B709" s="5"/>
      <c r="C709" s="5"/>
      <c r="F709" s="14"/>
      <c r="H709" s="14"/>
    </row>
    <row r="710" spans="2:8" ht="12.75" customHeight="1" x14ac:dyDescent="0.35">
      <c r="B710" s="5"/>
      <c r="C710" s="5"/>
      <c r="F710" s="14"/>
      <c r="H710" s="14"/>
    </row>
    <row r="711" spans="2:8" ht="12.75" customHeight="1" x14ac:dyDescent="0.35">
      <c r="B711" s="5"/>
      <c r="C711" s="5"/>
      <c r="F711" s="14"/>
      <c r="H711" s="14"/>
    </row>
    <row r="712" spans="2:8" ht="12.75" customHeight="1" x14ac:dyDescent="0.35">
      <c r="B712" s="5"/>
      <c r="C712" s="5"/>
      <c r="F712" s="14"/>
      <c r="H712" s="14"/>
    </row>
    <row r="713" spans="2:8" ht="12.75" customHeight="1" x14ac:dyDescent="0.35">
      <c r="B713" s="5"/>
      <c r="C713" s="5"/>
      <c r="F713" s="14"/>
      <c r="H713" s="14"/>
    </row>
    <row r="714" spans="2:8" ht="12.75" customHeight="1" x14ac:dyDescent="0.35">
      <c r="B714" s="5"/>
      <c r="C714" s="5"/>
      <c r="F714" s="14"/>
      <c r="H714" s="14"/>
    </row>
    <row r="715" spans="2:8" ht="12.75" customHeight="1" x14ac:dyDescent="0.35">
      <c r="B715" s="5"/>
      <c r="C715" s="5"/>
      <c r="F715" s="14"/>
      <c r="H715" s="14"/>
    </row>
    <row r="716" spans="2:8" ht="12.75" customHeight="1" x14ac:dyDescent="0.35">
      <c r="B716" s="5"/>
      <c r="C716" s="5"/>
      <c r="F716" s="14"/>
      <c r="H716" s="14"/>
    </row>
    <row r="717" spans="2:8" ht="12.75" customHeight="1" x14ac:dyDescent="0.35">
      <c r="B717" s="5"/>
      <c r="C717" s="5"/>
      <c r="F717" s="14"/>
      <c r="H717" s="14"/>
    </row>
    <row r="718" spans="2:8" ht="12.75" customHeight="1" x14ac:dyDescent="0.35">
      <c r="B718" s="5"/>
      <c r="C718" s="5"/>
      <c r="F718" s="14"/>
      <c r="H718" s="14"/>
    </row>
    <row r="719" spans="2:8" ht="12.75" customHeight="1" x14ac:dyDescent="0.35">
      <c r="B719" s="5"/>
      <c r="C719" s="5"/>
      <c r="F719" s="14"/>
      <c r="H719" s="14"/>
    </row>
    <row r="720" spans="2:8" ht="12.75" customHeight="1" x14ac:dyDescent="0.35">
      <c r="B720" s="5"/>
      <c r="C720" s="5"/>
      <c r="F720" s="14"/>
      <c r="H720" s="14"/>
    </row>
    <row r="721" spans="2:8" ht="12.75" customHeight="1" x14ac:dyDescent="0.35">
      <c r="B721" s="5"/>
      <c r="C721" s="5"/>
      <c r="F721" s="14"/>
      <c r="H721" s="14"/>
    </row>
    <row r="722" spans="2:8" ht="12.75" customHeight="1" x14ac:dyDescent="0.35">
      <c r="B722" s="5"/>
      <c r="C722" s="5"/>
      <c r="F722" s="14"/>
      <c r="H722" s="14"/>
    </row>
    <row r="723" spans="2:8" ht="12.75" customHeight="1" x14ac:dyDescent="0.35">
      <c r="B723" s="5"/>
      <c r="C723" s="5"/>
      <c r="F723" s="14"/>
      <c r="H723" s="14"/>
    </row>
    <row r="724" spans="2:8" ht="12.75" customHeight="1" x14ac:dyDescent="0.35">
      <c r="B724" s="5"/>
      <c r="C724" s="5"/>
      <c r="F724" s="14"/>
      <c r="H724" s="14"/>
    </row>
    <row r="725" spans="2:8" ht="12.75" customHeight="1" x14ac:dyDescent="0.35">
      <c r="B725" s="5"/>
      <c r="C725" s="5"/>
      <c r="F725" s="14"/>
      <c r="H725" s="14"/>
    </row>
    <row r="726" spans="2:8" ht="12.75" customHeight="1" x14ac:dyDescent="0.35">
      <c r="B726" s="5"/>
      <c r="C726" s="5"/>
      <c r="F726" s="14"/>
      <c r="H726" s="14"/>
    </row>
    <row r="727" spans="2:8" ht="12.75" customHeight="1" x14ac:dyDescent="0.35">
      <c r="B727" s="5"/>
      <c r="C727" s="5"/>
      <c r="F727" s="14"/>
      <c r="H727" s="14"/>
    </row>
    <row r="728" spans="2:8" ht="12.75" customHeight="1" x14ac:dyDescent="0.35">
      <c r="B728" s="5"/>
      <c r="C728" s="5"/>
      <c r="F728" s="14"/>
      <c r="H728" s="14"/>
    </row>
    <row r="729" spans="2:8" ht="12.75" customHeight="1" x14ac:dyDescent="0.35">
      <c r="B729" s="5"/>
      <c r="C729" s="5"/>
      <c r="F729" s="14"/>
      <c r="H729" s="14"/>
    </row>
    <row r="730" spans="2:8" ht="12.75" customHeight="1" x14ac:dyDescent="0.35">
      <c r="B730" s="5"/>
      <c r="C730" s="5"/>
      <c r="F730" s="14"/>
      <c r="H730" s="14"/>
    </row>
    <row r="731" spans="2:8" ht="12.75" customHeight="1" x14ac:dyDescent="0.35">
      <c r="B731" s="5"/>
      <c r="C731" s="5"/>
      <c r="F731" s="14"/>
      <c r="H731" s="14"/>
    </row>
    <row r="732" spans="2:8" ht="12.75" customHeight="1" x14ac:dyDescent="0.35">
      <c r="B732" s="5"/>
      <c r="C732" s="5"/>
      <c r="F732" s="14"/>
      <c r="H732" s="14"/>
    </row>
    <row r="733" spans="2:8" ht="12.75" customHeight="1" x14ac:dyDescent="0.35">
      <c r="B733" s="5"/>
      <c r="C733" s="5"/>
      <c r="F733" s="14"/>
      <c r="H733" s="14"/>
    </row>
    <row r="734" spans="2:8" ht="12.75" customHeight="1" x14ac:dyDescent="0.35">
      <c r="B734" s="5"/>
      <c r="C734" s="5"/>
      <c r="F734" s="14"/>
      <c r="H734" s="14"/>
    </row>
    <row r="735" spans="2:8" ht="12.75" customHeight="1" x14ac:dyDescent="0.35">
      <c r="B735" s="5"/>
      <c r="C735" s="5"/>
      <c r="F735" s="14"/>
      <c r="H735" s="14"/>
    </row>
    <row r="736" spans="2:8" ht="12.75" customHeight="1" x14ac:dyDescent="0.35">
      <c r="B736" s="5"/>
      <c r="C736" s="5"/>
      <c r="F736" s="14"/>
      <c r="H736" s="14"/>
    </row>
    <row r="737" spans="2:8" ht="12.75" customHeight="1" x14ac:dyDescent="0.35">
      <c r="B737" s="5"/>
      <c r="C737" s="5"/>
      <c r="F737" s="14"/>
      <c r="H737" s="14"/>
    </row>
    <row r="738" spans="2:8" ht="12.75" customHeight="1" x14ac:dyDescent="0.35">
      <c r="B738" s="5"/>
      <c r="C738" s="5"/>
      <c r="F738" s="14"/>
      <c r="H738" s="14"/>
    </row>
    <row r="739" spans="2:8" ht="12.75" customHeight="1" x14ac:dyDescent="0.35">
      <c r="B739" s="5"/>
      <c r="C739" s="5"/>
      <c r="F739" s="14"/>
      <c r="H739" s="14"/>
    </row>
    <row r="740" spans="2:8" ht="12.75" customHeight="1" x14ac:dyDescent="0.35">
      <c r="B740" s="5"/>
      <c r="C740" s="5"/>
      <c r="F740" s="14"/>
      <c r="H740" s="14"/>
    </row>
    <row r="741" spans="2:8" ht="12.75" customHeight="1" x14ac:dyDescent="0.35">
      <c r="B741" s="5"/>
      <c r="C741" s="5"/>
      <c r="F741" s="14"/>
      <c r="H741" s="14"/>
    </row>
    <row r="742" spans="2:8" ht="12.75" customHeight="1" x14ac:dyDescent="0.35">
      <c r="B742" s="5"/>
      <c r="C742" s="5"/>
      <c r="F742" s="14"/>
      <c r="H742" s="14"/>
    </row>
    <row r="743" spans="2:8" ht="12.75" customHeight="1" x14ac:dyDescent="0.35">
      <c r="B743" s="5"/>
      <c r="C743" s="5"/>
      <c r="F743" s="14"/>
      <c r="H743" s="14"/>
    </row>
    <row r="744" spans="2:8" ht="12.75" customHeight="1" x14ac:dyDescent="0.35">
      <c r="B744" s="5"/>
      <c r="C744" s="5"/>
      <c r="F744" s="14"/>
      <c r="H744" s="14"/>
    </row>
    <row r="745" spans="2:8" ht="12.75" customHeight="1" x14ac:dyDescent="0.35">
      <c r="B745" s="5"/>
      <c r="C745" s="5"/>
      <c r="F745" s="14"/>
      <c r="H745" s="14"/>
    </row>
    <row r="746" spans="2:8" ht="12.75" customHeight="1" x14ac:dyDescent="0.35">
      <c r="B746" s="5"/>
      <c r="C746" s="5"/>
      <c r="F746" s="14"/>
      <c r="H746" s="14"/>
    </row>
    <row r="747" spans="2:8" ht="12.75" customHeight="1" x14ac:dyDescent="0.35">
      <c r="B747" s="5"/>
      <c r="C747" s="5"/>
      <c r="F747" s="14"/>
      <c r="H747" s="14"/>
    </row>
    <row r="748" spans="2:8" ht="12.75" customHeight="1" x14ac:dyDescent="0.35">
      <c r="B748" s="5"/>
      <c r="C748" s="5"/>
      <c r="F748" s="14"/>
      <c r="H748" s="14"/>
    </row>
    <row r="749" spans="2:8" ht="12.75" customHeight="1" x14ac:dyDescent="0.35">
      <c r="B749" s="5"/>
      <c r="C749" s="5"/>
      <c r="F749" s="14"/>
      <c r="H749" s="14"/>
    </row>
    <row r="750" spans="2:8" ht="12.75" customHeight="1" x14ac:dyDescent="0.35">
      <c r="B750" s="5"/>
      <c r="C750" s="5"/>
      <c r="F750" s="14"/>
      <c r="H750" s="14"/>
    </row>
    <row r="751" spans="2:8" ht="12.75" customHeight="1" x14ac:dyDescent="0.35">
      <c r="B751" s="5"/>
      <c r="C751" s="5"/>
      <c r="F751" s="14"/>
      <c r="H751" s="14"/>
    </row>
    <row r="752" spans="2:8" ht="12.75" customHeight="1" x14ac:dyDescent="0.35">
      <c r="B752" s="5"/>
      <c r="C752" s="5"/>
      <c r="F752" s="14"/>
      <c r="H752" s="14"/>
    </row>
    <row r="753" spans="2:8" ht="12.75" customHeight="1" x14ac:dyDescent="0.35">
      <c r="B753" s="5"/>
      <c r="C753" s="5"/>
      <c r="F753" s="14"/>
      <c r="H753" s="14"/>
    </row>
    <row r="754" spans="2:8" ht="12.75" customHeight="1" x14ac:dyDescent="0.35">
      <c r="B754" s="5"/>
      <c r="C754" s="5"/>
      <c r="F754" s="14"/>
      <c r="H754" s="14"/>
    </row>
    <row r="755" spans="2:8" ht="12.75" customHeight="1" x14ac:dyDescent="0.35">
      <c r="B755" s="5"/>
      <c r="C755" s="5"/>
      <c r="F755" s="14"/>
      <c r="H755" s="14"/>
    </row>
    <row r="756" spans="2:8" ht="12.75" customHeight="1" x14ac:dyDescent="0.35">
      <c r="B756" s="5"/>
      <c r="C756" s="5"/>
      <c r="F756" s="14"/>
      <c r="H756" s="14"/>
    </row>
    <row r="757" spans="2:8" ht="12.75" customHeight="1" x14ac:dyDescent="0.35">
      <c r="B757" s="5"/>
      <c r="C757" s="5"/>
      <c r="F757" s="14"/>
      <c r="H757" s="14"/>
    </row>
    <row r="758" spans="2:8" ht="12.75" customHeight="1" x14ac:dyDescent="0.35">
      <c r="B758" s="5"/>
      <c r="C758" s="5"/>
      <c r="F758" s="14"/>
      <c r="H758" s="14"/>
    </row>
    <row r="759" spans="2:8" ht="12.75" customHeight="1" x14ac:dyDescent="0.35">
      <c r="B759" s="5"/>
      <c r="C759" s="5"/>
      <c r="F759" s="14"/>
      <c r="H759" s="14"/>
    </row>
    <row r="760" spans="2:8" ht="12.75" customHeight="1" x14ac:dyDescent="0.35">
      <c r="B760" s="5"/>
      <c r="C760" s="5"/>
      <c r="F760" s="14"/>
      <c r="H760" s="14"/>
    </row>
    <row r="761" spans="2:8" ht="12.75" customHeight="1" x14ac:dyDescent="0.35">
      <c r="B761" s="5"/>
      <c r="C761" s="5"/>
      <c r="F761" s="14"/>
      <c r="H761" s="14"/>
    </row>
    <row r="762" spans="2:8" ht="12.75" customHeight="1" x14ac:dyDescent="0.35">
      <c r="B762" s="5"/>
      <c r="C762" s="5"/>
      <c r="F762" s="14"/>
      <c r="H762" s="14"/>
    </row>
    <row r="763" spans="2:8" ht="12.75" customHeight="1" x14ac:dyDescent="0.35">
      <c r="B763" s="5"/>
      <c r="C763" s="5"/>
      <c r="F763" s="14"/>
      <c r="H763" s="14"/>
    </row>
    <row r="764" spans="2:8" ht="12.75" customHeight="1" x14ac:dyDescent="0.35">
      <c r="B764" s="5"/>
      <c r="C764" s="5"/>
      <c r="F764" s="14"/>
      <c r="H764" s="14"/>
    </row>
    <row r="765" spans="2:8" ht="12.75" customHeight="1" x14ac:dyDescent="0.35">
      <c r="B765" s="5"/>
      <c r="C765" s="5"/>
      <c r="F765" s="14"/>
      <c r="H765" s="14"/>
    </row>
    <row r="766" spans="2:8" ht="12.75" customHeight="1" x14ac:dyDescent="0.35">
      <c r="B766" s="5"/>
      <c r="C766" s="5"/>
      <c r="F766" s="14"/>
      <c r="H766" s="14"/>
    </row>
    <row r="767" spans="2:8" ht="12.75" customHeight="1" x14ac:dyDescent="0.35">
      <c r="B767" s="5"/>
      <c r="C767" s="5"/>
      <c r="F767" s="14"/>
      <c r="H767" s="14"/>
    </row>
    <row r="768" spans="2:8" ht="12.75" customHeight="1" x14ac:dyDescent="0.35">
      <c r="B768" s="5"/>
      <c r="C768" s="5"/>
      <c r="F768" s="14"/>
      <c r="H768" s="14"/>
    </row>
    <row r="769" spans="2:8" ht="12.75" customHeight="1" x14ac:dyDescent="0.35">
      <c r="B769" s="5"/>
      <c r="C769" s="5"/>
      <c r="F769" s="14"/>
      <c r="H769" s="14"/>
    </row>
    <row r="770" spans="2:8" ht="12.75" customHeight="1" x14ac:dyDescent="0.35">
      <c r="B770" s="5"/>
      <c r="C770" s="5"/>
      <c r="F770" s="14"/>
      <c r="H770" s="14"/>
    </row>
    <row r="771" spans="2:8" ht="12.75" customHeight="1" x14ac:dyDescent="0.35">
      <c r="B771" s="5"/>
      <c r="C771" s="5"/>
      <c r="F771" s="14"/>
      <c r="H771" s="14"/>
    </row>
    <row r="772" spans="2:8" ht="12.75" customHeight="1" x14ac:dyDescent="0.35">
      <c r="B772" s="5"/>
      <c r="C772" s="5"/>
      <c r="F772" s="14"/>
      <c r="H772" s="14"/>
    </row>
    <row r="773" spans="2:8" ht="12.75" customHeight="1" x14ac:dyDescent="0.35">
      <c r="B773" s="5"/>
      <c r="C773" s="5"/>
      <c r="F773" s="14"/>
      <c r="H773" s="14"/>
    </row>
    <row r="774" spans="2:8" ht="12.75" customHeight="1" x14ac:dyDescent="0.35">
      <c r="B774" s="5"/>
      <c r="C774" s="5"/>
      <c r="F774" s="14"/>
      <c r="H774" s="14"/>
    </row>
    <row r="775" spans="2:8" ht="12.75" customHeight="1" x14ac:dyDescent="0.35">
      <c r="B775" s="5"/>
      <c r="C775" s="5"/>
      <c r="F775" s="14"/>
      <c r="H775" s="14"/>
    </row>
    <row r="776" spans="2:8" ht="12.75" customHeight="1" x14ac:dyDescent="0.35">
      <c r="B776" s="5"/>
      <c r="C776" s="5"/>
      <c r="F776" s="14"/>
      <c r="H776" s="14"/>
    </row>
    <row r="777" spans="2:8" ht="12.75" customHeight="1" x14ac:dyDescent="0.35">
      <c r="B777" s="5"/>
      <c r="C777" s="5"/>
      <c r="F777" s="14"/>
      <c r="H777" s="14"/>
    </row>
    <row r="778" spans="2:8" ht="12.75" customHeight="1" x14ac:dyDescent="0.35">
      <c r="B778" s="5"/>
      <c r="C778" s="5"/>
      <c r="F778" s="14"/>
      <c r="H778" s="14"/>
    </row>
    <row r="779" spans="2:8" ht="12.75" customHeight="1" x14ac:dyDescent="0.35">
      <c r="B779" s="5"/>
      <c r="C779" s="5"/>
      <c r="F779" s="14"/>
      <c r="H779" s="14"/>
    </row>
    <row r="780" spans="2:8" ht="12.75" customHeight="1" x14ac:dyDescent="0.35">
      <c r="B780" s="5"/>
      <c r="C780" s="5"/>
      <c r="F780" s="14"/>
      <c r="H780" s="14"/>
    </row>
    <row r="781" spans="2:8" ht="12.75" customHeight="1" x14ac:dyDescent="0.35">
      <c r="B781" s="5"/>
      <c r="C781" s="5"/>
      <c r="F781" s="14"/>
      <c r="H781" s="14"/>
    </row>
    <row r="782" spans="2:8" ht="12.75" customHeight="1" x14ac:dyDescent="0.35">
      <c r="B782" s="5"/>
      <c r="C782" s="5"/>
      <c r="F782" s="14"/>
      <c r="H782" s="14"/>
    </row>
    <row r="783" spans="2:8" ht="12.75" customHeight="1" x14ac:dyDescent="0.35">
      <c r="B783" s="5"/>
      <c r="C783" s="5"/>
      <c r="F783" s="14"/>
      <c r="H783" s="14"/>
    </row>
    <row r="784" spans="2:8" ht="12.75" customHeight="1" x14ac:dyDescent="0.35">
      <c r="B784" s="5"/>
      <c r="C784" s="5"/>
      <c r="F784" s="14"/>
      <c r="H784" s="14"/>
    </row>
    <row r="785" spans="2:8" ht="12.75" customHeight="1" x14ac:dyDescent="0.35">
      <c r="B785" s="5"/>
      <c r="C785" s="5"/>
      <c r="F785" s="14"/>
      <c r="H785" s="14"/>
    </row>
    <row r="786" spans="2:8" ht="12.75" customHeight="1" x14ac:dyDescent="0.35">
      <c r="B786" s="5"/>
      <c r="C786" s="5"/>
      <c r="F786" s="14"/>
      <c r="H786" s="14"/>
    </row>
    <row r="787" spans="2:8" ht="12.75" customHeight="1" x14ac:dyDescent="0.35">
      <c r="B787" s="5"/>
      <c r="C787" s="5"/>
      <c r="F787" s="14"/>
      <c r="H787" s="14"/>
    </row>
    <row r="788" spans="2:8" ht="12.75" customHeight="1" x14ac:dyDescent="0.35">
      <c r="B788" s="5"/>
      <c r="C788" s="5"/>
      <c r="F788" s="14"/>
      <c r="H788" s="14"/>
    </row>
    <row r="789" spans="2:8" ht="12.75" customHeight="1" x14ac:dyDescent="0.35">
      <c r="B789" s="5"/>
      <c r="C789" s="5"/>
      <c r="F789" s="14"/>
      <c r="H789" s="14"/>
    </row>
    <row r="790" spans="2:8" ht="12.75" customHeight="1" x14ac:dyDescent="0.35">
      <c r="B790" s="5"/>
      <c r="C790" s="5"/>
      <c r="F790" s="14"/>
      <c r="H790" s="14"/>
    </row>
    <row r="791" spans="2:8" ht="12.75" customHeight="1" x14ac:dyDescent="0.35">
      <c r="B791" s="5"/>
      <c r="C791" s="5"/>
      <c r="F791" s="14"/>
      <c r="H791" s="14"/>
    </row>
    <row r="792" spans="2:8" ht="12.75" customHeight="1" x14ac:dyDescent="0.35">
      <c r="B792" s="5"/>
      <c r="C792" s="5"/>
      <c r="F792" s="14"/>
      <c r="H792" s="14"/>
    </row>
    <row r="793" spans="2:8" ht="12.75" customHeight="1" x14ac:dyDescent="0.35">
      <c r="B793" s="5"/>
      <c r="C793" s="5"/>
      <c r="F793" s="14"/>
      <c r="H793" s="14"/>
    </row>
    <row r="794" spans="2:8" ht="12.75" customHeight="1" x14ac:dyDescent="0.35">
      <c r="B794" s="5"/>
      <c r="C794" s="5"/>
      <c r="F794" s="14"/>
      <c r="H794" s="14"/>
    </row>
    <row r="795" spans="2:8" ht="12.75" customHeight="1" x14ac:dyDescent="0.35">
      <c r="B795" s="5"/>
      <c r="C795" s="5"/>
      <c r="F795" s="14"/>
      <c r="H795" s="14"/>
    </row>
    <row r="796" spans="2:8" ht="12.75" customHeight="1" x14ac:dyDescent="0.35">
      <c r="B796" s="5"/>
      <c r="C796" s="5"/>
      <c r="F796" s="14"/>
      <c r="H796" s="14"/>
    </row>
    <row r="797" spans="2:8" ht="12.75" customHeight="1" x14ac:dyDescent="0.35">
      <c r="B797" s="5"/>
      <c r="C797" s="5"/>
      <c r="F797" s="14"/>
      <c r="H797" s="14"/>
    </row>
    <row r="798" spans="2:8" ht="12.75" customHeight="1" x14ac:dyDescent="0.35">
      <c r="B798" s="5"/>
      <c r="C798" s="5"/>
      <c r="F798" s="14"/>
      <c r="H798" s="14"/>
    </row>
    <row r="799" spans="2:8" ht="12.75" customHeight="1" x14ac:dyDescent="0.35">
      <c r="B799" s="5"/>
      <c r="C799" s="5"/>
      <c r="F799" s="14"/>
      <c r="H799" s="14"/>
    </row>
    <row r="800" spans="2:8" ht="12.75" customHeight="1" x14ac:dyDescent="0.35">
      <c r="B800" s="5"/>
      <c r="C800" s="5"/>
      <c r="F800" s="14"/>
      <c r="H800" s="14"/>
    </row>
    <row r="801" spans="2:8" ht="12.75" customHeight="1" x14ac:dyDescent="0.35">
      <c r="B801" s="5"/>
      <c r="C801" s="5"/>
      <c r="F801" s="14"/>
      <c r="H801" s="14"/>
    </row>
    <row r="802" spans="2:8" ht="12.75" customHeight="1" x14ac:dyDescent="0.35">
      <c r="B802" s="5"/>
      <c r="C802" s="5"/>
      <c r="F802" s="14"/>
      <c r="H802" s="14"/>
    </row>
    <row r="803" spans="2:8" ht="12.75" customHeight="1" x14ac:dyDescent="0.35">
      <c r="B803" s="5"/>
      <c r="C803" s="5"/>
      <c r="F803" s="14"/>
      <c r="H803" s="14"/>
    </row>
    <row r="804" spans="2:8" ht="12.75" customHeight="1" x14ac:dyDescent="0.35">
      <c r="B804" s="5"/>
      <c r="C804" s="5"/>
      <c r="F804" s="14"/>
      <c r="H804" s="14"/>
    </row>
    <row r="805" spans="2:8" ht="12.75" customHeight="1" x14ac:dyDescent="0.35">
      <c r="B805" s="5"/>
      <c r="C805" s="5"/>
      <c r="F805" s="14"/>
      <c r="H805" s="14"/>
    </row>
    <row r="806" spans="2:8" ht="12.75" customHeight="1" x14ac:dyDescent="0.35">
      <c r="B806" s="5"/>
      <c r="C806" s="5"/>
      <c r="F806" s="14"/>
      <c r="H806" s="14"/>
    </row>
    <row r="807" spans="2:8" ht="12.75" customHeight="1" x14ac:dyDescent="0.35">
      <c r="B807" s="5"/>
      <c r="C807" s="5"/>
      <c r="F807" s="14"/>
      <c r="H807" s="14"/>
    </row>
    <row r="808" spans="2:8" ht="12.75" customHeight="1" x14ac:dyDescent="0.35">
      <c r="B808" s="5"/>
      <c r="C808" s="5"/>
      <c r="F808" s="14"/>
      <c r="H808" s="14"/>
    </row>
    <row r="809" spans="2:8" ht="12.75" customHeight="1" x14ac:dyDescent="0.35">
      <c r="B809" s="5"/>
      <c r="C809" s="5"/>
      <c r="F809" s="14"/>
      <c r="H809" s="14"/>
    </row>
    <row r="810" spans="2:8" ht="12.75" customHeight="1" x14ac:dyDescent="0.35">
      <c r="B810" s="5"/>
      <c r="C810" s="5"/>
      <c r="F810" s="14"/>
      <c r="H810" s="14"/>
    </row>
    <row r="811" spans="2:8" ht="12.75" customHeight="1" x14ac:dyDescent="0.35">
      <c r="B811" s="5"/>
      <c r="C811" s="5"/>
      <c r="F811" s="14"/>
      <c r="H811" s="14"/>
    </row>
    <row r="812" spans="2:8" ht="12.75" customHeight="1" x14ac:dyDescent="0.35">
      <c r="B812" s="5"/>
      <c r="C812" s="5"/>
      <c r="F812" s="14"/>
      <c r="H812" s="14"/>
    </row>
    <row r="813" spans="2:8" ht="12.75" customHeight="1" x14ac:dyDescent="0.35">
      <c r="B813" s="5"/>
      <c r="C813" s="5"/>
      <c r="F813" s="14"/>
      <c r="H813" s="14"/>
    </row>
    <row r="814" spans="2:8" ht="12.75" customHeight="1" x14ac:dyDescent="0.35">
      <c r="B814" s="5"/>
      <c r="C814" s="5"/>
      <c r="F814" s="14"/>
      <c r="H814" s="14"/>
    </row>
    <row r="815" spans="2:8" ht="12.75" customHeight="1" x14ac:dyDescent="0.35">
      <c r="B815" s="5"/>
      <c r="C815" s="5"/>
      <c r="F815" s="14"/>
      <c r="H815" s="14"/>
    </row>
    <row r="816" spans="2:8" ht="12.75" customHeight="1" x14ac:dyDescent="0.35">
      <c r="B816" s="5"/>
      <c r="C816" s="5"/>
      <c r="F816" s="14"/>
      <c r="H816" s="14"/>
    </row>
    <row r="817" spans="2:8" ht="12.75" customHeight="1" x14ac:dyDescent="0.35">
      <c r="B817" s="5"/>
      <c r="C817" s="5"/>
      <c r="F817" s="14"/>
      <c r="H817" s="14"/>
    </row>
    <row r="818" spans="2:8" ht="12.75" customHeight="1" x14ac:dyDescent="0.35">
      <c r="B818" s="5"/>
      <c r="C818" s="5"/>
      <c r="F818" s="14"/>
      <c r="H818" s="14"/>
    </row>
    <row r="819" spans="2:8" ht="12.75" customHeight="1" x14ac:dyDescent="0.35">
      <c r="B819" s="5"/>
      <c r="C819" s="5"/>
      <c r="F819" s="14"/>
      <c r="H819" s="14"/>
    </row>
    <row r="820" spans="2:8" ht="12.75" customHeight="1" x14ac:dyDescent="0.35">
      <c r="B820" s="5"/>
      <c r="C820" s="5"/>
      <c r="F820" s="14"/>
      <c r="H820" s="14"/>
    </row>
    <row r="821" spans="2:8" ht="12.75" customHeight="1" x14ac:dyDescent="0.35">
      <c r="B821" s="5"/>
      <c r="C821" s="5"/>
      <c r="F821" s="14"/>
      <c r="H821" s="14"/>
    </row>
    <row r="822" spans="2:8" ht="12.75" customHeight="1" x14ac:dyDescent="0.35">
      <c r="B822" s="5"/>
      <c r="C822" s="5"/>
      <c r="F822" s="14"/>
      <c r="H822" s="14"/>
    </row>
    <row r="823" spans="2:8" ht="12.75" customHeight="1" x14ac:dyDescent="0.35">
      <c r="B823" s="5"/>
      <c r="C823" s="5"/>
      <c r="F823" s="14"/>
      <c r="H823" s="14"/>
    </row>
    <row r="824" spans="2:8" ht="12.75" customHeight="1" x14ac:dyDescent="0.35">
      <c r="B824" s="5"/>
      <c r="C824" s="5"/>
      <c r="F824" s="14"/>
      <c r="H824" s="14"/>
    </row>
    <row r="825" spans="2:8" ht="12.75" customHeight="1" x14ac:dyDescent="0.35">
      <c r="B825" s="5"/>
      <c r="C825" s="5"/>
      <c r="F825" s="14"/>
      <c r="H825" s="14"/>
    </row>
    <row r="826" spans="2:8" ht="12.75" customHeight="1" x14ac:dyDescent="0.35">
      <c r="B826" s="5"/>
      <c r="C826" s="5"/>
      <c r="F826" s="14"/>
      <c r="H826" s="14"/>
    </row>
    <row r="827" spans="2:8" ht="12.75" customHeight="1" x14ac:dyDescent="0.35">
      <c r="B827" s="5"/>
      <c r="C827" s="5"/>
      <c r="F827" s="14"/>
      <c r="H827" s="14"/>
    </row>
    <row r="828" spans="2:8" ht="12.75" customHeight="1" x14ac:dyDescent="0.35">
      <c r="B828" s="5"/>
      <c r="C828" s="5"/>
      <c r="F828" s="14"/>
      <c r="H828" s="14"/>
    </row>
    <row r="829" spans="2:8" ht="12.75" customHeight="1" x14ac:dyDescent="0.35">
      <c r="B829" s="5"/>
      <c r="C829" s="5"/>
      <c r="F829" s="14"/>
      <c r="H829" s="14"/>
    </row>
    <row r="830" spans="2:8" ht="12.75" customHeight="1" x14ac:dyDescent="0.35">
      <c r="B830" s="5"/>
      <c r="C830" s="5"/>
      <c r="F830" s="14"/>
      <c r="H830" s="14"/>
    </row>
    <row r="831" spans="2:8" ht="12.75" customHeight="1" x14ac:dyDescent="0.35">
      <c r="B831" s="5"/>
      <c r="C831" s="5"/>
      <c r="F831" s="14"/>
      <c r="H831" s="14"/>
    </row>
    <row r="832" spans="2:8" ht="12.75" customHeight="1" x14ac:dyDescent="0.35">
      <c r="B832" s="5"/>
      <c r="C832" s="5"/>
      <c r="F832" s="14"/>
      <c r="H832" s="14"/>
    </row>
    <row r="833" spans="2:8" ht="12.75" customHeight="1" x14ac:dyDescent="0.35">
      <c r="B833" s="5"/>
      <c r="C833" s="5"/>
      <c r="F833" s="14"/>
      <c r="H833" s="14"/>
    </row>
    <row r="834" spans="2:8" ht="12.75" customHeight="1" x14ac:dyDescent="0.35">
      <c r="B834" s="5"/>
      <c r="C834" s="5"/>
      <c r="F834" s="14"/>
      <c r="H834" s="14"/>
    </row>
    <row r="835" spans="2:8" ht="12.75" customHeight="1" x14ac:dyDescent="0.35">
      <c r="B835" s="5"/>
      <c r="C835" s="5"/>
      <c r="F835" s="14"/>
      <c r="H835" s="14"/>
    </row>
    <row r="836" spans="2:8" ht="12.75" customHeight="1" x14ac:dyDescent="0.35">
      <c r="B836" s="5"/>
      <c r="C836" s="5"/>
      <c r="F836" s="14"/>
      <c r="H836" s="14"/>
    </row>
    <row r="837" spans="2:8" ht="12.75" customHeight="1" x14ac:dyDescent="0.35">
      <c r="B837" s="5"/>
      <c r="C837" s="5"/>
      <c r="F837" s="14"/>
      <c r="H837" s="14"/>
    </row>
    <row r="838" spans="2:8" ht="12.75" customHeight="1" x14ac:dyDescent="0.35">
      <c r="B838" s="5"/>
      <c r="C838" s="5"/>
      <c r="F838" s="14"/>
      <c r="H838" s="14"/>
    </row>
    <row r="839" spans="2:8" ht="12.75" customHeight="1" x14ac:dyDescent="0.35">
      <c r="B839" s="5"/>
      <c r="C839" s="5"/>
      <c r="F839" s="14"/>
      <c r="H839" s="14"/>
    </row>
    <row r="840" spans="2:8" ht="12.75" customHeight="1" x14ac:dyDescent="0.35">
      <c r="B840" s="5"/>
      <c r="C840" s="5"/>
      <c r="F840" s="14"/>
      <c r="H840" s="14"/>
    </row>
    <row r="841" spans="2:8" ht="12.75" customHeight="1" x14ac:dyDescent="0.35">
      <c r="B841" s="5"/>
      <c r="C841" s="5"/>
      <c r="F841" s="14"/>
      <c r="H841" s="14"/>
    </row>
    <row r="842" spans="2:8" ht="12.75" customHeight="1" x14ac:dyDescent="0.35">
      <c r="B842" s="5"/>
      <c r="C842" s="5"/>
      <c r="F842" s="14"/>
      <c r="H842" s="14"/>
    </row>
    <row r="843" spans="2:8" ht="12.75" customHeight="1" x14ac:dyDescent="0.35">
      <c r="B843" s="5"/>
      <c r="C843" s="5"/>
      <c r="F843" s="14"/>
      <c r="H843" s="14"/>
    </row>
    <row r="844" spans="2:8" ht="12.75" customHeight="1" x14ac:dyDescent="0.35">
      <c r="B844" s="5"/>
      <c r="C844" s="5"/>
      <c r="F844" s="14"/>
      <c r="H844" s="14"/>
    </row>
    <row r="845" spans="2:8" ht="12.75" customHeight="1" x14ac:dyDescent="0.35">
      <c r="B845" s="5"/>
      <c r="C845" s="5"/>
      <c r="F845" s="14"/>
      <c r="H845" s="14"/>
    </row>
    <row r="846" spans="2:8" ht="12.75" customHeight="1" x14ac:dyDescent="0.35">
      <c r="B846" s="5"/>
      <c r="C846" s="5"/>
      <c r="F846" s="14"/>
      <c r="H846" s="14"/>
    </row>
    <row r="847" spans="2:8" ht="12.75" customHeight="1" x14ac:dyDescent="0.35">
      <c r="B847" s="5"/>
      <c r="C847" s="5"/>
      <c r="F847" s="14"/>
      <c r="H847" s="14"/>
    </row>
    <row r="848" spans="2:8" ht="12.75" customHeight="1" x14ac:dyDescent="0.35">
      <c r="B848" s="5"/>
      <c r="C848" s="5"/>
      <c r="F848" s="14"/>
      <c r="H848" s="14"/>
    </row>
    <row r="849" spans="2:8" ht="12.75" customHeight="1" x14ac:dyDescent="0.35">
      <c r="B849" s="5"/>
      <c r="C849" s="5"/>
      <c r="F849" s="14"/>
      <c r="H849" s="14"/>
    </row>
    <row r="850" spans="2:8" ht="12.75" customHeight="1" x14ac:dyDescent="0.35">
      <c r="B850" s="5"/>
      <c r="C850" s="5"/>
      <c r="F850" s="14"/>
      <c r="H850" s="14"/>
    </row>
    <row r="851" spans="2:8" ht="12.75" customHeight="1" x14ac:dyDescent="0.35">
      <c r="B851" s="5"/>
      <c r="C851" s="5"/>
      <c r="F851" s="14"/>
      <c r="H851" s="14"/>
    </row>
    <row r="852" spans="2:8" ht="12.75" customHeight="1" x14ac:dyDescent="0.35">
      <c r="B852" s="5"/>
      <c r="C852" s="5"/>
      <c r="F852" s="14"/>
      <c r="H852" s="14"/>
    </row>
    <row r="853" spans="2:8" ht="12.75" customHeight="1" x14ac:dyDescent="0.35">
      <c r="B853" s="5"/>
      <c r="C853" s="5"/>
      <c r="F853" s="14"/>
      <c r="H853" s="14"/>
    </row>
    <row r="854" spans="2:8" ht="12.75" customHeight="1" x14ac:dyDescent="0.35">
      <c r="B854" s="5"/>
      <c r="C854" s="5"/>
      <c r="F854" s="14"/>
      <c r="H854" s="14"/>
    </row>
    <row r="855" spans="2:8" ht="12.75" customHeight="1" x14ac:dyDescent="0.35">
      <c r="B855" s="5"/>
      <c r="C855" s="5"/>
      <c r="F855" s="14"/>
      <c r="H855" s="14"/>
    </row>
    <row r="856" spans="2:8" ht="12.75" customHeight="1" x14ac:dyDescent="0.35">
      <c r="B856" s="5"/>
      <c r="C856" s="5"/>
      <c r="F856" s="14"/>
      <c r="H856" s="14"/>
    </row>
    <row r="857" spans="2:8" ht="12.75" customHeight="1" x14ac:dyDescent="0.35">
      <c r="B857" s="5"/>
      <c r="C857" s="5"/>
      <c r="F857" s="14"/>
      <c r="H857" s="14"/>
    </row>
    <row r="858" spans="2:8" ht="12.75" customHeight="1" x14ac:dyDescent="0.35">
      <c r="B858" s="5"/>
      <c r="C858" s="5"/>
      <c r="F858" s="14"/>
      <c r="H858" s="14"/>
    </row>
    <row r="859" spans="2:8" ht="12.75" customHeight="1" x14ac:dyDescent="0.35">
      <c r="B859" s="5"/>
      <c r="C859" s="5"/>
      <c r="F859" s="14"/>
      <c r="H859" s="14"/>
    </row>
    <row r="860" spans="2:8" ht="12.75" customHeight="1" x14ac:dyDescent="0.35">
      <c r="B860" s="5"/>
      <c r="C860" s="5"/>
      <c r="F860" s="14"/>
      <c r="H860" s="14"/>
    </row>
    <row r="861" spans="2:8" ht="12.75" customHeight="1" x14ac:dyDescent="0.35">
      <c r="B861" s="5"/>
      <c r="C861" s="5"/>
      <c r="F861" s="14"/>
      <c r="H861" s="14"/>
    </row>
    <row r="862" spans="2:8" ht="12.75" customHeight="1" x14ac:dyDescent="0.35">
      <c r="B862" s="5"/>
      <c r="C862" s="5"/>
      <c r="F862" s="14"/>
      <c r="H862" s="14"/>
    </row>
    <row r="863" spans="2:8" ht="12.75" customHeight="1" x14ac:dyDescent="0.35">
      <c r="B863" s="5"/>
      <c r="C863" s="5"/>
      <c r="F863" s="14"/>
      <c r="H863" s="14"/>
    </row>
    <row r="864" spans="2:8" ht="12.75" customHeight="1" x14ac:dyDescent="0.35">
      <c r="B864" s="5"/>
      <c r="C864" s="5"/>
      <c r="F864" s="14"/>
      <c r="H864" s="14"/>
    </row>
    <row r="865" spans="2:8" ht="12.75" customHeight="1" x14ac:dyDescent="0.35">
      <c r="B865" s="5"/>
      <c r="C865" s="5"/>
      <c r="F865" s="14"/>
      <c r="H865" s="14"/>
    </row>
    <row r="866" spans="2:8" ht="12.75" customHeight="1" x14ac:dyDescent="0.35">
      <c r="B866" s="5"/>
      <c r="C866" s="5"/>
      <c r="F866" s="14"/>
      <c r="H866" s="14"/>
    </row>
    <row r="867" spans="2:8" ht="12.75" customHeight="1" x14ac:dyDescent="0.35">
      <c r="B867" s="5"/>
      <c r="C867" s="5"/>
      <c r="F867" s="14"/>
      <c r="H867" s="14"/>
    </row>
    <row r="868" spans="2:8" ht="12.75" customHeight="1" x14ac:dyDescent="0.35">
      <c r="B868" s="5"/>
      <c r="C868" s="5"/>
      <c r="F868" s="14"/>
      <c r="H868" s="14"/>
    </row>
    <row r="869" spans="2:8" ht="12.75" customHeight="1" x14ac:dyDescent="0.35">
      <c r="B869" s="5"/>
      <c r="C869" s="5"/>
      <c r="F869" s="14"/>
      <c r="H869" s="14"/>
    </row>
    <row r="870" spans="2:8" ht="12.75" customHeight="1" x14ac:dyDescent="0.35">
      <c r="B870" s="5"/>
      <c r="C870" s="5"/>
      <c r="F870" s="14"/>
      <c r="H870" s="14"/>
    </row>
    <row r="871" spans="2:8" ht="12.75" customHeight="1" x14ac:dyDescent="0.35">
      <c r="B871" s="5"/>
      <c r="C871" s="5"/>
      <c r="F871" s="14"/>
      <c r="H871" s="14"/>
    </row>
    <row r="872" spans="2:8" ht="12.75" customHeight="1" x14ac:dyDescent="0.35">
      <c r="B872" s="5"/>
      <c r="C872" s="5"/>
      <c r="F872" s="14"/>
      <c r="H872" s="14"/>
    </row>
    <row r="873" spans="2:8" ht="12.75" customHeight="1" x14ac:dyDescent="0.35">
      <c r="B873" s="5"/>
      <c r="C873" s="5"/>
      <c r="F873" s="14"/>
      <c r="H873" s="14"/>
    </row>
    <row r="874" spans="2:8" ht="12.75" customHeight="1" x14ac:dyDescent="0.35">
      <c r="B874" s="5"/>
      <c r="C874" s="5"/>
      <c r="F874" s="14"/>
      <c r="H874" s="14"/>
    </row>
    <row r="875" spans="2:8" ht="12.75" customHeight="1" x14ac:dyDescent="0.35">
      <c r="B875" s="5"/>
      <c r="C875" s="5"/>
      <c r="F875" s="14"/>
      <c r="H875" s="14"/>
    </row>
    <row r="876" spans="2:8" ht="12.75" customHeight="1" x14ac:dyDescent="0.35">
      <c r="B876" s="5"/>
      <c r="C876" s="5"/>
      <c r="F876" s="14"/>
      <c r="H876" s="14"/>
    </row>
    <row r="877" spans="2:8" ht="12.75" customHeight="1" x14ac:dyDescent="0.35">
      <c r="B877" s="5"/>
      <c r="C877" s="5"/>
      <c r="F877" s="14"/>
      <c r="H877" s="14"/>
    </row>
    <row r="878" spans="2:8" ht="12.75" customHeight="1" x14ac:dyDescent="0.35">
      <c r="B878" s="5"/>
      <c r="C878" s="5"/>
      <c r="F878" s="14"/>
      <c r="H878" s="14"/>
    </row>
    <row r="879" spans="2:8" ht="12.75" customHeight="1" x14ac:dyDescent="0.35">
      <c r="B879" s="5"/>
      <c r="C879" s="5"/>
      <c r="F879" s="14"/>
      <c r="H879" s="14"/>
    </row>
    <row r="880" spans="2:8" ht="12.75" customHeight="1" x14ac:dyDescent="0.35">
      <c r="B880" s="5"/>
      <c r="C880" s="5"/>
      <c r="F880" s="14"/>
      <c r="H880" s="14"/>
    </row>
    <row r="881" spans="2:8" ht="12.75" customHeight="1" x14ac:dyDescent="0.35">
      <c r="B881" s="5"/>
      <c r="C881" s="5"/>
      <c r="F881" s="14"/>
      <c r="H881" s="14"/>
    </row>
    <row r="882" spans="2:8" ht="12.75" customHeight="1" x14ac:dyDescent="0.35">
      <c r="B882" s="5"/>
      <c r="C882" s="5"/>
      <c r="F882" s="14"/>
      <c r="H882" s="14"/>
    </row>
    <row r="883" spans="2:8" ht="12.75" customHeight="1" x14ac:dyDescent="0.35">
      <c r="B883" s="5"/>
      <c r="C883" s="5"/>
      <c r="F883" s="14"/>
      <c r="H883" s="14"/>
    </row>
    <row r="884" spans="2:8" ht="12.75" customHeight="1" x14ac:dyDescent="0.35">
      <c r="B884" s="5"/>
      <c r="C884" s="5"/>
      <c r="F884" s="14"/>
      <c r="H884" s="14"/>
    </row>
    <row r="885" spans="2:8" ht="12.75" customHeight="1" x14ac:dyDescent="0.35">
      <c r="B885" s="5"/>
      <c r="C885" s="5"/>
      <c r="F885" s="14"/>
      <c r="H885" s="14"/>
    </row>
    <row r="886" spans="2:8" ht="12.75" customHeight="1" x14ac:dyDescent="0.35">
      <c r="B886" s="5"/>
      <c r="C886" s="5"/>
      <c r="F886" s="14"/>
      <c r="H886" s="14"/>
    </row>
    <row r="887" spans="2:8" ht="12.75" customHeight="1" x14ac:dyDescent="0.35">
      <c r="B887" s="5"/>
      <c r="C887" s="5"/>
      <c r="F887" s="14"/>
      <c r="H887" s="14"/>
    </row>
    <row r="888" spans="2:8" ht="12.75" customHeight="1" x14ac:dyDescent="0.35">
      <c r="B888" s="5"/>
      <c r="C888" s="5"/>
      <c r="F888" s="14"/>
      <c r="H888" s="14"/>
    </row>
    <row r="889" spans="2:8" ht="12.75" customHeight="1" x14ac:dyDescent="0.35">
      <c r="B889" s="5"/>
      <c r="C889" s="5"/>
      <c r="F889" s="14"/>
      <c r="H889" s="14"/>
    </row>
    <row r="890" spans="2:8" ht="12.75" customHeight="1" x14ac:dyDescent="0.35">
      <c r="B890" s="5"/>
      <c r="C890" s="5"/>
      <c r="F890" s="14"/>
      <c r="H890" s="14"/>
    </row>
    <row r="891" spans="2:8" ht="12.75" customHeight="1" x14ac:dyDescent="0.35">
      <c r="B891" s="5"/>
      <c r="C891" s="5"/>
      <c r="F891" s="14"/>
      <c r="H891" s="14"/>
    </row>
    <row r="892" spans="2:8" ht="12.75" customHeight="1" x14ac:dyDescent="0.35">
      <c r="B892" s="5"/>
      <c r="C892" s="5"/>
      <c r="F892" s="14"/>
      <c r="H892" s="14"/>
    </row>
    <row r="893" spans="2:8" ht="12.75" customHeight="1" x14ac:dyDescent="0.35">
      <c r="B893" s="5"/>
      <c r="C893" s="5"/>
      <c r="F893" s="14"/>
      <c r="H893" s="14"/>
    </row>
    <row r="894" spans="2:8" ht="12.75" customHeight="1" x14ac:dyDescent="0.35">
      <c r="B894" s="5"/>
      <c r="C894" s="5"/>
      <c r="F894" s="14"/>
      <c r="H894" s="14"/>
    </row>
    <row r="895" spans="2:8" ht="12.75" customHeight="1" x14ac:dyDescent="0.35">
      <c r="B895" s="5"/>
      <c r="C895" s="5"/>
      <c r="F895" s="14"/>
      <c r="H895" s="14"/>
    </row>
    <row r="896" spans="2:8" ht="12.75" customHeight="1" x14ac:dyDescent="0.35">
      <c r="B896" s="5"/>
      <c r="C896" s="5"/>
      <c r="F896" s="14"/>
      <c r="H896" s="14"/>
    </row>
    <row r="897" spans="2:8" ht="12.75" customHeight="1" x14ac:dyDescent="0.35">
      <c r="B897" s="5"/>
      <c r="C897" s="5"/>
      <c r="F897" s="14"/>
      <c r="H897" s="14"/>
    </row>
    <row r="898" spans="2:8" ht="12.75" customHeight="1" x14ac:dyDescent="0.35">
      <c r="B898" s="5"/>
      <c r="C898" s="5"/>
      <c r="F898" s="14"/>
      <c r="H898" s="14"/>
    </row>
    <row r="899" spans="2:8" ht="12.75" customHeight="1" x14ac:dyDescent="0.35">
      <c r="B899" s="5"/>
      <c r="C899" s="5"/>
      <c r="F899" s="14"/>
      <c r="H899" s="14"/>
    </row>
    <row r="900" spans="2:8" ht="12.75" customHeight="1" x14ac:dyDescent="0.35">
      <c r="B900" s="5"/>
      <c r="C900" s="5"/>
      <c r="F900" s="14"/>
      <c r="H900" s="14"/>
    </row>
    <row r="901" spans="2:8" ht="12.75" customHeight="1" x14ac:dyDescent="0.35">
      <c r="B901" s="5"/>
      <c r="C901" s="5"/>
      <c r="F901" s="14"/>
      <c r="H901" s="14"/>
    </row>
    <row r="902" spans="2:8" ht="12.75" customHeight="1" x14ac:dyDescent="0.35">
      <c r="B902" s="5"/>
      <c r="C902" s="5"/>
      <c r="F902" s="14"/>
      <c r="H902" s="14"/>
    </row>
    <row r="903" spans="2:8" ht="12.75" customHeight="1" x14ac:dyDescent="0.35">
      <c r="B903" s="5"/>
      <c r="C903" s="5"/>
      <c r="F903" s="14"/>
      <c r="H903" s="14"/>
    </row>
    <row r="904" spans="2:8" ht="12.75" customHeight="1" x14ac:dyDescent="0.35">
      <c r="B904" s="5"/>
      <c r="C904" s="5"/>
      <c r="F904" s="14"/>
      <c r="H904" s="14"/>
    </row>
    <row r="905" spans="2:8" ht="12.75" customHeight="1" x14ac:dyDescent="0.35">
      <c r="B905" s="5"/>
      <c r="C905" s="5"/>
      <c r="F905" s="14"/>
      <c r="H905" s="14"/>
    </row>
    <row r="906" spans="2:8" ht="12.75" customHeight="1" x14ac:dyDescent="0.35">
      <c r="B906" s="5"/>
      <c r="C906" s="5"/>
      <c r="F906" s="14"/>
      <c r="H906" s="14"/>
    </row>
    <row r="907" spans="2:8" ht="12.75" customHeight="1" x14ac:dyDescent="0.35">
      <c r="B907" s="5"/>
      <c r="C907" s="5"/>
      <c r="F907" s="14"/>
      <c r="H907" s="14"/>
    </row>
    <row r="908" spans="2:8" ht="12.75" customHeight="1" x14ac:dyDescent="0.35">
      <c r="B908" s="5"/>
      <c r="C908" s="5"/>
      <c r="F908" s="14"/>
      <c r="H908" s="14"/>
    </row>
    <row r="909" spans="2:8" ht="12.75" customHeight="1" x14ac:dyDescent="0.35">
      <c r="B909" s="5"/>
      <c r="C909" s="5"/>
      <c r="F909" s="14"/>
      <c r="H909" s="14"/>
    </row>
    <row r="910" spans="2:8" ht="12.75" customHeight="1" x14ac:dyDescent="0.35">
      <c r="B910" s="5"/>
      <c r="C910" s="5"/>
      <c r="F910" s="14"/>
      <c r="H910" s="14"/>
    </row>
    <row r="911" spans="2:8" ht="12.75" customHeight="1" x14ac:dyDescent="0.35">
      <c r="B911" s="5"/>
      <c r="C911" s="5"/>
      <c r="F911" s="14"/>
      <c r="H911" s="14"/>
    </row>
    <row r="912" spans="2:8" ht="12.75" customHeight="1" x14ac:dyDescent="0.35">
      <c r="B912" s="5"/>
      <c r="C912" s="5"/>
      <c r="F912" s="14"/>
      <c r="H912" s="14"/>
    </row>
    <row r="913" spans="2:8" ht="12.75" customHeight="1" x14ac:dyDescent="0.35">
      <c r="B913" s="5"/>
      <c r="C913" s="5"/>
      <c r="F913" s="14"/>
      <c r="H913" s="14"/>
    </row>
    <row r="914" spans="2:8" ht="12.75" customHeight="1" x14ac:dyDescent="0.35">
      <c r="B914" s="5"/>
      <c r="C914" s="5"/>
      <c r="F914" s="14"/>
      <c r="H914" s="14"/>
    </row>
    <row r="915" spans="2:8" ht="12.75" customHeight="1" x14ac:dyDescent="0.35">
      <c r="B915" s="5"/>
      <c r="C915" s="5"/>
      <c r="F915" s="14"/>
      <c r="H915" s="14"/>
    </row>
    <row r="916" spans="2:8" ht="12.75" customHeight="1" x14ac:dyDescent="0.35">
      <c r="B916" s="5"/>
      <c r="C916" s="5"/>
      <c r="F916" s="14"/>
      <c r="H916" s="14"/>
    </row>
    <row r="917" spans="2:8" ht="12.75" customHeight="1" x14ac:dyDescent="0.35">
      <c r="B917" s="5"/>
      <c r="C917" s="5"/>
      <c r="F917" s="14"/>
      <c r="H917" s="14"/>
    </row>
    <row r="918" spans="2:8" ht="12.75" customHeight="1" x14ac:dyDescent="0.35">
      <c r="B918" s="5"/>
      <c r="C918" s="5"/>
      <c r="F918" s="14"/>
      <c r="H918" s="14"/>
    </row>
    <row r="919" spans="2:8" ht="12.75" customHeight="1" x14ac:dyDescent="0.35">
      <c r="B919" s="5"/>
      <c r="C919" s="5"/>
      <c r="F919" s="14"/>
      <c r="H919" s="14"/>
    </row>
    <row r="920" spans="2:8" ht="12.75" customHeight="1" x14ac:dyDescent="0.35">
      <c r="B920" s="5"/>
      <c r="C920" s="5"/>
      <c r="F920" s="14"/>
      <c r="H920" s="14"/>
    </row>
    <row r="921" spans="2:8" ht="12.75" customHeight="1" x14ac:dyDescent="0.35">
      <c r="B921" s="5"/>
      <c r="C921" s="5"/>
      <c r="F921" s="14"/>
      <c r="H921" s="14"/>
    </row>
    <row r="922" spans="2:8" ht="12.75" customHeight="1" x14ac:dyDescent="0.35">
      <c r="B922" s="5"/>
      <c r="C922" s="5"/>
      <c r="F922" s="14"/>
      <c r="H922" s="14"/>
    </row>
    <row r="923" spans="2:8" ht="12.75" customHeight="1" x14ac:dyDescent="0.35">
      <c r="B923" s="5"/>
      <c r="C923" s="5"/>
      <c r="F923" s="14"/>
      <c r="H923" s="14"/>
    </row>
    <row r="924" spans="2:8" ht="12.75" customHeight="1" x14ac:dyDescent="0.35">
      <c r="B924" s="5"/>
      <c r="C924" s="5"/>
      <c r="F924" s="14"/>
      <c r="H924" s="14"/>
    </row>
    <row r="925" spans="2:8" ht="12.75" customHeight="1" x14ac:dyDescent="0.35">
      <c r="B925" s="5"/>
      <c r="C925" s="5"/>
      <c r="F925" s="14"/>
      <c r="H925" s="14"/>
    </row>
    <row r="926" spans="2:8" ht="12.75" customHeight="1" x14ac:dyDescent="0.35">
      <c r="B926" s="5"/>
      <c r="C926" s="5"/>
      <c r="F926" s="14"/>
      <c r="H926" s="14"/>
    </row>
    <row r="927" spans="2:8" ht="12.75" customHeight="1" x14ac:dyDescent="0.35">
      <c r="B927" s="5"/>
      <c r="C927" s="5"/>
      <c r="F927" s="14"/>
      <c r="H927" s="14"/>
    </row>
    <row r="928" spans="2:8" ht="12.75" customHeight="1" x14ac:dyDescent="0.35">
      <c r="B928" s="5"/>
      <c r="C928" s="5"/>
      <c r="F928" s="14"/>
      <c r="H928" s="14"/>
    </row>
    <row r="929" spans="2:8" ht="12.75" customHeight="1" x14ac:dyDescent="0.35">
      <c r="B929" s="5"/>
      <c r="C929" s="5"/>
      <c r="F929" s="14"/>
      <c r="H929" s="14"/>
    </row>
    <row r="930" spans="2:8" ht="12.75" customHeight="1" x14ac:dyDescent="0.35">
      <c r="B930" s="5"/>
      <c r="C930" s="5"/>
      <c r="F930" s="14"/>
      <c r="H930" s="14"/>
    </row>
    <row r="931" spans="2:8" ht="12.75" customHeight="1" x14ac:dyDescent="0.35">
      <c r="B931" s="5"/>
      <c r="C931" s="5"/>
      <c r="F931" s="14"/>
      <c r="H931" s="14"/>
    </row>
    <row r="932" spans="2:8" ht="12.75" customHeight="1" x14ac:dyDescent="0.35">
      <c r="B932" s="5"/>
      <c r="C932" s="5"/>
      <c r="F932" s="14"/>
      <c r="H932" s="14"/>
    </row>
    <row r="933" spans="2:8" ht="12.75" customHeight="1" x14ac:dyDescent="0.35">
      <c r="B933" s="5"/>
      <c r="C933" s="5"/>
      <c r="F933" s="14"/>
      <c r="H933" s="14"/>
    </row>
    <row r="934" spans="2:8" ht="12.75" customHeight="1" x14ac:dyDescent="0.35">
      <c r="B934" s="5"/>
      <c r="C934" s="5"/>
      <c r="F934" s="14"/>
      <c r="H934" s="14"/>
    </row>
    <row r="935" spans="2:8" ht="12.75" customHeight="1" x14ac:dyDescent="0.35">
      <c r="B935" s="5"/>
      <c r="C935" s="5"/>
      <c r="F935" s="14"/>
      <c r="H935" s="14"/>
    </row>
    <row r="936" spans="2:8" ht="12.75" customHeight="1" x14ac:dyDescent="0.35">
      <c r="B936" s="5"/>
      <c r="C936" s="5"/>
      <c r="F936" s="14"/>
      <c r="H936" s="14"/>
    </row>
    <row r="937" spans="2:8" ht="12.75" customHeight="1" x14ac:dyDescent="0.35">
      <c r="B937" s="5"/>
      <c r="C937" s="5"/>
      <c r="F937" s="14"/>
      <c r="H937" s="14"/>
    </row>
    <row r="938" spans="2:8" ht="12.75" customHeight="1" x14ac:dyDescent="0.35">
      <c r="B938" s="5"/>
      <c r="C938" s="5"/>
      <c r="F938" s="14"/>
      <c r="H938" s="14"/>
    </row>
    <row r="939" spans="2:8" ht="12.75" customHeight="1" x14ac:dyDescent="0.35">
      <c r="B939" s="5"/>
      <c r="C939" s="5"/>
      <c r="F939" s="14"/>
      <c r="H939" s="14"/>
    </row>
    <row r="940" spans="2:8" ht="12.75" customHeight="1" x14ac:dyDescent="0.35">
      <c r="B940" s="5"/>
      <c r="C940" s="5"/>
      <c r="F940" s="14"/>
      <c r="H940" s="14"/>
    </row>
    <row r="941" spans="2:8" ht="12.75" customHeight="1" x14ac:dyDescent="0.35">
      <c r="B941" s="5"/>
      <c r="C941" s="5"/>
      <c r="F941" s="14"/>
      <c r="H941" s="14"/>
    </row>
    <row r="942" spans="2:8" ht="12.75" customHeight="1" x14ac:dyDescent="0.35">
      <c r="B942" s="5"/>
      <c r="C942" s="5"/>
      <c r="F942" s="14"/>
      <c r="H942" s="14"/>
    </row>
    <row r="943" spans="2:8" ht="12.75" customHeight="1" x14ac:dyDescent="0.35">
      <c r="B943" s="5"/>
      <c r="C943" s="5"/>
      <c r="F943" s="14"/>
      <c r="H943" s="14"/>
    </row>
    <row r="944" spans="2:8" ht="12.75" customHeight="1" x14ac:dyDescent="0.35">
      <c r="B944" s="5"/>
      <c r="C944" s="5"/>
      <c r="F944" s="14"/>
      <c r="H944" s="14"/>
    </row>
    <row r="945" spans="2:8" ht="12.75" customHeight="1" x14ac:dyDescent="0.35">
      <c r="B945" s="5"/>
      <c r="C945" s="5"/>
      <c r="F945" s="14"/>
      <c r="H945" s="14"/>
    </row>
    <row r="946" spans="2:8" ht="12.75" customHeight="1" x14ac:dyDescent="0.35">
      <c r="B946" s="5"/>
      <c r="C946" s="5"/>
      <c r="F946" s="14"/>
      <c r="H946" s="14"/>
    </row>
    <row r="947" spans="2:8" ht="12.75" customHeight="1" x14ac:dyDescent="0.35">
      <c r="B947" s="5"/>
      <c r="C947" s="5"/>
      <c r="F947" s="14"/>
      <c r="H947" s="14"/>
    </row>
    <row r="948" spans="2:8" ht="12.75" customHeight="1" x14ac:dyDescent="0.35">
      <c r="B948" s="5"/>
      <c r="C948" s="5"/>
      <c r="F948" s="14"/>
      <c r="H948" s="14"/>
    </row>
    <row r="949" spans="2:8" ht="12.75" customHeight="1" x14ac:dyDescent="0.35">
      <c r="B949" s="5"/>
      <c r="C949" s="5"/>
      <c r="F949" s="14"/>
      <c r="H949" s="14"/>
    </row>
    <row r="950" spans="2:8" ht="12.75" customHeight="1" x14ac:dyDescent="0.35">
      <c r="B950" s="5"/>
      <c r="C950" s="5"/>
      <c r="F950" s="14"/>
      <c r="H950" s="14"/>
    </row>
    <row r="951" spans="2:8" ht="12.75" customHeight="1" x14ac:dyDescent="0.35">
      <c r="B951" s="5"/>
      <c r="C951" s="5"/>
      <c r="F951" s="14"/>
      <c r="H951" s="14"/>
    </row>
    <row r="952" spans="2:8" ht="12.75" customHeight="1" x14ac:dyDescent="0.35">
      <c r="B952" s="5"/>
      <c r="C952" s="5"/>
      <c r="F952" s="14"/>
      <c r="H952" s="14"/>
    </row>
    <row r="953" spans="2:8" ht="12.75" customHeight="1" x14ac:dyDescent="0.35">
      <c r="B953" s="5"/>
      <c r="C953" s="5"/>
      <c r="F953" s="14"/>
      <c r="H953" s="14"/>
    </row>
    <row r="954" spans="2:8" ht="12.75" customHeight="1" x14ac:dyDescent="0.35">
      <c r="B954" s="5"/>
      <c r="C954" s="5"/>
      <c r="F954" s="14"/>
      <c r="H954" s="14"/>
    </row>
    <row r="955" spans="2:8" ht="12.75" customHeight="1" x14ac:dyDescent="0.35">
      <c r="B955" s="5"/>
      <c r="C955" s="5"/>
      <c r="F955" s="14"/>
      <c r="H955" s="14"/>
    </row>
    <row r="956" spans="2:8" ht="12.75" customHeight="1" x14ac:dyDescent="0.35">
      <c r="B956" s="5"/>
      <c r="C956" s="5"/>
      <c r="F956" s="14"/>
      <c r="H956" s="14"/>
    </row>
    <row r="957" spans="2:8" ht="12.75" customHeight="1" x14ac:dyDescent="0.35">
      <c r="B957" s="5"/>
      <c r="C957" s="5"/>
      <c r="F957" s="14"/>
      <c r="H957" s="14"/>
    </row>
    <row r="958" spans="2:8" ht="12.75" customHeight="1" x14ac:dyDescent="0.35">
      <c r="B958" s="5"/>
      <c r="C958" s="5"/>
      <c r="F958" s="14"/>
      <c r="H958" s="14"/>
    </row>
    <row r="959" spans="2:8" ht="12.75" customHeight="1" x14ac:dyDescent="0.35">
      <c r="B959" s="5"/>
      <c r="C959" s="5"/>
      <c r="F959" s="14"/>
      <c r="H959" s="14"/>
    </row>
    <row r="960" spans="2:8" ht="12.75" customHeight="1" x14ac:dyDescent="0.35">
      <c r="B960" s="5"/>
      <c r="C960" s="5"/>
      <c r="F960" s="14"/>
      <c r="H960" s="14"/>
    </row>
    <row r="961" spans="2:8" ht="12.75" customHeight="1" x14ac:dyDescent="0.35">
      <c r="B961" s="5"/>
      <c r="C961" s="5"/>
      <c r="F961" s="14"/>
      <c r="H961" s="14"/>
    </row>
    <row r="962" spans="2:8" ht="12.75" customHeight="1" x14ac:dyDescent="0.35">
      <c r="B962" s="5"/>
      <c r="C962" s="5"/>
      <c r="F962" s="14"/>
      <c r="H962" s="14"/>
    </row>
    <row r="963" spans="2:8" ht="12.75" customHeight="1" x14ac:dyDescent="0.35">
      <c r="B963" s="5"/>
      <c r="C963" s="5"/>
      <c r="F963" s="14"/>
      <c r="H963" s="14"/>
    </row>
    <row r="964" spans="2:8" ht="12.75" customHeight="1" x14ac:dyDescent="0.35">
      <c r="B964" s="5"/>
      <c r="C964" s="5"/>
      <c r="F964" s="14"/>
      <c r="H964" s="14"/>
    </row>
    <row r="965" spans="2:8" ht="12.75" customHeight="1" x14ac:dyDescent="0.35">
      <c r="B965" s="5"/>
      <c r="C965" s="5"/>
      <c r="F965" s="14"/>
      <c r="H965" s="14"/>
    </row>
    <row r="966" spans="2:8" ht="12.75" customHeight="1" x14ac:dyDescent="0.35">
      <c r="B966" s="5"/>
      <c r="C966" s="5"/>
      <c r="F966" s="14"/>
      <c r="H966" s="14"/>
    </row>
    <row r="967" spans="2:8" ht="12.75" customHeight="1" x14ac:dyDescent="0.35">
      <c r="B967" s="5"/>
      <c r="C967" s="5"/>
      <c r="F967" s="14"/>
      <c r="H967" s="14"/>
    </row>
    <row r="968" spans="2:8" ht="12.75" customHeight="1" x14ac:dyDescent="0.35">
      <c r="B968" s="5"/>
      <c r="C968" s="5"/>
      <c r="F968" s="14"/>
      <c r="H968" s="14"/>
    </row>
    <row r="969" spans="2:8" ht="12.75" customHeight="1" x14ac:dyDescent="0.35">
      <c r="B969" s="5"/>
      <c r="C969" s="5"/>
      <c r="F969" s="14"/>
      <c r="H969" s="14"/>
    </row>
    <row r="970" spans="2:8" ht="12.75" customHeight="1" x14ac:dyDescent="0.35">
      <c r="B970" s="5"/>
      <c r="C970" s="5"/>
      <c r="F970" s="14"/>
      <c r="H970" s="14"/>
    </row>
    <row r="971" spans="2:8" ht="12.75" customHeight="1" x14ac:dyDescent="0.35">
      <c r="B971" s="5"/>
      <c r="C971" s="5"/>
      <c r="F971" s="14"/>
      <c r="H971" s="14"/>
    </row>
    <row r="972" spans="2:8" ht="12.75" customHeight="1" x14ac:dyDescent="0.35">
      <c r="B972" s="5"/>
      <c r="C972" s="5"/>
      <c r="F972" s="14"/>
      <c r="H972" s="14"/>
    </row>
    <row r="973" spans="2:8" ht="12.75" customHeight="1" x14ac:dyDescent="0.35">
      <c r="B973" s="5"/>
      <c r="C973" s="5"/>
      <c r="F973" s="14"/>
      <c r="H973" s="14"/>
    </row>
    <row r="974" spans="2:8" ht="12.75" customHeight="1" x14ac:dyDescent="0.35">
      <c r="B974" s="5"/>
      <c r="C974" s="5"/>
      <c r="F974" s="14"/>
      <c r="H974" s="14"/>
    </row>
    <row r="975" spans="2:8" ht="12.75" customHeight="1" x14ac:dyDescent="0.35">
      <c r="B975" s="5"/>
      <c r="C975" s="5"/>
      <c r="F975" s="14"/>
      <c r="H975" s="14"/>
    </row>
    <row r="976" spans="2:8" ht="12.75" customHeight="1" x14ac:dyDescent="0.35">
      <c r="B976" s="5"/>
      <c r="C976" s="5"/>
      <c r="F976" s="14"/>
      <c r="H976" s="14"/>
    </row>
    <row r="977" spans="2:8" ht="12.75" customHeight="1" x14ac:dyDescent="0.35">
      <c r="B977" s="5"/>
      <c r="C977" s="5"/>
      <c r="F977" s="14"/>
      <c r="H977" s="14"/>
    </row>
    <row r="978" spans="2:8" ht="12.75" customHeight="1" x14ac:dyDescent="0.35">
      <c r="B978" s="5"/>
      <c r="C978" s="5"/>
      <c r="F978" s="14"/>
      <c r="H978" s="14"/>
    </row>
    <row r="979" spans="2:8" ht="12.75" customHeight="1" x14ac:dyDescent="0.35">
      <c r="B979" s="5"/>
      <c r="C979" s="5"/>
      <c r="F979" s="14"/>
      <c r="H979" s="14"/>
    </row>
    <row r="980" spans="2:8" ht="12.75" customHeight="1" x14ac:dyDescent="0.35">
      <c r="B980" s="5"/>
      <c r="C980" s="5"/>
      <c r="F980" s="14"/>
      <c r="H980" s="14"/>
    </row>
    <row r="981" spans="2:8" ht="12.75" customHeight="1" x14ac:dyDescent="0.35">
      <c r="B981" s="5"/>
      <c r="C981" s="5"/>
      <c r="F981" s="14"/>
      <c r="H981" s="14"/>
    </row>
    <row r="982" spans="2:8" ht="12.75" customHeight="1" x14ac:dyDescent="0.35">
      <c r="B982" s="5"/>
      <c r="C982" s="5"/>
      <c r="F982" s="14"/>
      <c r="H982" s="14"/>
    </row>
    <row r="983" spans="2:8" ht="12.75" customHeight="1" x14ac:dyDescent="0.35">
      <c r="B983" s="5"/>
      <c r="C983" s="5"/>
      <c r="F983" s="14"/>
      <c r="H983" s="14"/>
    </row>
    <row r="984" spans="2:8" ht="12.75" customHeight="1" x14ac:dyDescent="0.35">
      <c r="B984" s="5"/>
      <c r="C984" s="5"/>
      <c r="F984" s="14"/>
      <c r="H984" s="14"/>
    </row>
    <row r="985" spans="2:8" ht="12.75" customHeight="1" x14ac:dyDescent="0.35">
      <c r="B985" s="5"/>
      <c r="C985" s="5"/>
      <c r="F985" s="14"/>
      <c r="H985" s="14"/>
    </row>
    <row r="986" spans="2:8" ht="12.75" customHeight="1" x14ac:dyDescent="0.35">
      <c r="B986" s="5"/>
      <c r="C986" s="5"/>
      <c r="F986" s="14"/>
      <c r="H986" s="14"/>
    </row>
    <row r="987" spans="2:8" ht="12.75" customHeight="1" x14ac:dyDescent="0.35">
      <c r="B987" s="5"/>
      <c r="C987" s="5"/>
      <c r="F987" s="14"/>
      <c r="H987" s="14"/>
    </row>
    <row r="988" spans="2:8" ht="12.75" customHeight="1" x14ac:dyDescent="0.35">
      <c r="B988" s="5"/>
      <c r="C988" s="5"/>
      <c r="F988" s="14"/>
      <c r="H988" s="14"/>
    </row>
    <row r="989" spans="2:8" ht="12.75" customHeight="1" x14ac:dyDescent="0.35">
      <c r="B989" s="5"/>
      <c r="C989" s="5"/>
      <c r="F989" s="14"/>
      <c r="H989" s="14"/>
    </row>
    <row r="990" spans="2:8" ht="12.75" customHeight="1" x14ac:dyDescent="0.35">
      <c r="B990" s="5"/>
      <c r="C990" s="5"/>
      <c r="F990" s="14"/>
      <c r="H990" s="14"/>
    </row>
    <row r="991" spans="2:8" ht="12.75" customHeight="1" x14ac:dyDescent="0.35">
      <c r="B991" s="5"/>
      <c r="C991" s="5"/>
      <c r="F991" s="14"/>
      <c r="H991" s="14"/>
    </row>
    <row r="992" spans="2:8" ht="12.75" customHeight="1" x14ac:dyDescent="0.35">
      <c r="B992" s="5"/>
      <c r="C992" s="5"/>
      <c r="F992" s="14"/>
      <c r="H992" s="14"/>
    </row>
    <row r="993" spans="2:8" ht="12.75" customHeight="1" x14ac:dyDescent="0.35">
      <c r="B993" s="5"/>
      <c r="C993" s="5"/>
      <c r="F993" s="14"/>
      <c r="H993" s="14"/>
    </row>
    <row r="994" spans="2:8" ht="12.75" customHeight="1" x14ac:dyDescent="0.35">
      <c r="B994" s="5"/>
      <c r="C994" s="5"/>
      <c r="F994" s="14"/>
      <c r="H994" s="14"/>
    </row>
    <row r="995" spans="2:8" ht="12.75" customHeight="1" x14ac:dyDescent="0.35">
      <c r="B995" s="5"/>
      <c r="C995" s="5"/>
      <c r="F995" s="14"/>
      <c r="H995" s="14"/>
    </row>
    <row r="996" spans="2:8" ht="12.75" customHeight="1" x14ac:dyDescent="0.35">
      <c r="B996" s="5"/>
      <c r="C996" s="5"/>
      <c r="F996" s="14"/>
      <c r="H996" s="14"/>
    </row>
    <row r="997" spans="2:8" ht="12.75" customHeight="1" x14ac:dyDescent="0.35">
      <c r="B997" s="5"/>
      <c r="C997" s="5"/>
      <c r="F997" s="14"/>
      <c r="H997" s="14"/>
    </row>
    <row r="998" spans="2:8" ht="12.75" customHeight="1" x14ac:dyDescent="0.35">
      <c r="B998" s="5"/>
      <c r="C998" s="5"/>
      <c r="F998" s="14"/>
      <c r="H998" s="14"/>
    </row>
    <row r="999" spans="2:8" ht="12.75" customHeight="1" x14ac:dyDescent="0.35">
      <c r="B999" s="5"/>
      <c r="C999" s="5"/>
      <c r="F999" s="14"/>
      <c r="H999" s="14"/>
    </row>
    <row r="1000" spans="2:8" ht="12.75" customHeight="1" x14ac:dyDescent="0.35">
      <c r="B1000" s="5"/>
      <c r="C1000" s="5"/>
      <c r="F1000" s="14"/>
      <c r="H1000" s="14"/>
    </row>
  </sheetData>
  <mergeCells count="1">
    <mergeCell ref="I1:M7"/>
  </mergeCells>
  <pageMargins left="0.23622047244094491" right="0.23622047244094491" top="0.74803149606299213" bottom="0.74803149606299213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defaultColWidth="12.59765625" defaultRowHeight="15" customHeight="1" x14ac:dyDescent="0.35"/>
  <cols>
    <col min="1" max="1" width="4" customWidth="1"/>
    <col min="2" max="2" width="34.59765625" customWidth="1"/>
    <col min="3" max="3" width="4.265625" customWidth="1"/>
    <col min="4" max="4" width="0.3984375" customWidth="1"/>
    <col min="5" max="5" width="0.73046875" customWidth="1"/>
    <col min="6" max="6" width="24.73046875" customWidth="1"/>
    <col min="7" max="7" width="4.265625" customWidth="1"/>
    <col min="8" max="8" width="0.73046875" customWidth="1"/>
    <col min="9" max="9" width="0.3984375" customWidth="1"/>
    <col min="10" max="10" width="24.73046875" customWidth="1"/>
    <col min="11" max="11" width="4.265625" customWidth="1"/>
    <col min="12" max="12" width="0.3984375" customWidth="1"/>
    <col min="13" max="13" width="0.73046875" customWidth="1"/>
    <col min="14" max="14" width="24.73046875" customWidth="1"/>
    <col min="15" max="15" width="4.265625" customWidth="1"/>
    <col min="16" max="17" width="0.73046875" customWidth="1"/>
    <col min="18" max="18" width="0.265625" customWidth="1"/>
    <col min="19" max="19" width="4.265625" customWidth="1"/>
    <col min="20" max="23" width="8.59765625" customWidth="1"/>
    <col min="24" max="24" width="8.73046875" customWidth="1"/>
    <col min="25" max="26" width="8.59765625" customWidth="1"/>
  </cols>
  <sheetData>
    <row r="1" spans="1:26" ht="12.75" customHeight="1" x14ac:dyDescent="0.35">
      <c r="A1" s="6" t="s">
        <v>193</v>
      </c>
      <c r="B1" s="55" t="s">
        <v>283</v>
      </c>
      <c r="C1" s="25">
        <v>3</v>
      </c>
      <c r="X1" s="9"/>
    </row>
    <row r="2" spans="1:26" ht="12.75" customHeight="1" x14ac:dyDescent="0.35">
      <c r="A2" s="6">
        <v>29</v>
      </c>
      <c r="B2" s="56" t="str">
        <f>VLOOKUP(A2,scores!F$1:G$72,2,FALSE)</f>
        <v>GLE Aaron Williams &amp; Jared Rawlings</v>
      </c>
      <c r="C2" s="25">
        <v>2</v>
      </c>
      <c r="X2" s="9"/>
    </row>
    <row r="3" spans="1:26" ht="12.75" customHeight="1" x14ac:dyDescent="0.35">
      <c r="A3" s="6">
        <v>35</v>
      </c>
      <c r="B3" s="57" t="str">
        <f>VLOOKUP(A3,scores!F$1:G$72,2,FALSE)</f>
        <v>TOK Brooke Paul &amp; Kelly Paul</v>
      </c>
      <c r="C3" s="25">
        <v>0</v>
      </c>
      <c r="F3" s="6" t="s">
        <v>284</v>
      </c>
      <c r="X3" s="9"/>
    </row>
    <row r="4" spans="1:26" ht="12.75" customHeight="1" x14ac:dyDescent="0.35">
      <c r="A4" s="6">
        <v>30</v>
      </c>
      <c r="B4" s="58" t="str">
        <f>VLOOKUP(A4,scores!F$1:G$72,2,FALSE)</f>
        <v>PAT Antonio Tupuola and Glen Robust</v>
      </c>
      <c r="C4" s="25">
        <v>3</v>
      </c>
      <c r="F4" s="9" t="s">
        <v>285</v>
      </c>
      <c r="X4" s="9"/>
    </row>
    <row r="5" spans="1:26" ht="12.75" customHeight="1" x14ac:dyDescent="0.35">
      <c r="A5" s="6">
        <v>34</v>
      </c>
      <c r="B5" s="59" t="str">
        <f>VLOOKUP(A5,scores!F$1:G$72,2,FALSE)</f>
        <v>GLE Victoria Heavey &amp; Jane Wood</v>
      </c>
      <c r="C5" s="25">
        <v>2</v>
      </c>
      <c r="F5" s="6" t="s">
        <v>286</v>
      </c>
      <c r="X5" s="9"/>
    </row>
    <row r="6" spans="1:26" ht="12.75" customHeight="1" x14ac:dyDescent="0.35">
      <c r="A6" s="6">
        <v>31</v>
      </c>
      <c r="B6" s="56" t="str">
        <f>VLOOKUP(A6,scores!F$1:G$72,2,FALSE)</f>
        <v>GLE Brett Beswick &amp; Gordon Gibson</v>
      </c>
      <c r="C6" s="25">
        <v>3</v>
      </c>
      <c r="X6" s="9"/>
    </row>
    <row r="7" spans="1:26" ht="12.75" customHeight="1" x14ac:dyDescent="0.35">
      <c r="A7" s="6">
        <v>32</v>
      </c>
      <c r="B7" s="57" t="str">
        <f>VLOOKUP(A7,scores!F$1:G$72,2,FALSE)</f>
        <v>HOW Ian Rowlay and Terry Andrews</v>
      </c>
      <c r="C7" s="25">
        <v>0</v>
      </c>
      <c r="X7" s="9"/>
    </row>
    <row r="8" spans="1:26" ht="12.75" customHeight="1" x14ac:dyDescent="0.35">
      <c r="A8" s="6">
        <v>33</v>
      </c>
      <c r="B8" s="58" t="str">
        <f>VLOOKUP(A8,scores!F$1:G$72,2,FALSE)</f>
        <v>PUK Peter Kingi &amp; Jim Johns</v>
      </c>
      <c r="C8" s="25">
        <v>3</v>
      </c>
      <c r="X8" s="9"/>
    </row>
    <row r="9" spans="1:26" ht="12.75" customHeight="1" x14ac:dyDescent="0.35">
      <c r="B9" s="60"/>
      <c r="C9" s="9"/>
      <c r="X9" s="9"/>
    </row>
    <row r="10" spans="1:26" ht="12.75" customHeight="1" x14ac:dyDescent="0.4">
      <c r="A10" s="2">
        <v>1</v>
      </c>
      <c r="B10" s="61" t="str">
        <f>VLOOKUP(A10,scores!F$1:G$72,2,FALSE)</f>
        <v>NPL Adam Lilley &amp; Chris Geary</v>
      </c>
      <c r="C10" s="62">
        <v>4</v>
      </c>
      <c r="D10" s="63"/>
      <c r="E10" s="9"/>
      <c r="F10" s="9"/>
      <c r="G10" s="64"/>
      <c r="H10" s="9"/>
      <c r="I10" s="9"/>
      <c r="J10" s="124" t="str">
        <f>sections!B1</f>
        <v>CNZ North Island Pairs 2024</v>
      </c>
      <c r="K10" s="115"/>
      <c r="L10" s="115"/>
      <c r="M10" s="115"/>
      <c r="N10" s="115"/>
      <c r="O10" s="115"/>
      <c r="P10" s="115"/>
      <c r="Q10" s="9"/>
      <c r="R10" s="9"/>
      <c r="S10" s="64"/>
      <c r="T10" s="65" t="str">
        <f>IF(C1&gt;C2,B2,IF(C2&gt;C1,B1,"29"))</f>
        <v>GLE Aaron Williams &amp; Jared Rawlings</v>
      </c>
      <c r="U10" s="66">
        <f>VLOOKUP(T10,scores!$G$1:$H$83,2,FALSE)</f>
        <v>29</v>
      </c>
      <c r="V10" s="6">
        <f t="shared" ref="V10:V29" si="0">RANK(U10,U$10:U$29,1)</f>
        <v>13</v>
      </c>
      <c r="W10" s="65" t="str">
        <f t="shared" ref="W10:W29" si="1">T10</f>
        <v>GLE Aaron Williams &amp; Jared Rawlings</v>
      </c>
      <c r="X10" s="9"/>
      <c r="Y10" s="67"/>
      <c r="Z10" s="67"/>
    </row>
    <row r="11" spans="1:26" ht="12.75" customHeight="1" x14ac:dyDescent="0.4">
      <c r="A11" s="2">
        <v>32</v>
      </c>
      <c r="B11" s="68" t="str">
        <f>IF(C7&gt;C8,B7,IF(C8&gt;C7,B8,""))</f>
        <v>PUK Peter Kingi &amp; Jim Johns</v>
      </c>
      <c r="C11" s="62">
        <v>1</v>
      </c>
      <c r="D11" s="9"/>
      <c r="E11" s="63"/>
      <c r="F11" s="69" t="str">
        <f>IF(C10&gt;C11,B10,IF(C11&gt;C10,B11,""))</f>
        <v>NPL Adam Lilley &amp; Chris Geary</v>
      </c>
      <c r="G11" s="62">
        <v>4</v>
      </c>
      <c r="H11" s="63"/>
      <c r="I11" s="9"/>
      <c r="J11" s="115"/>
      <c r="K11" s="115"/>
      <c r="L11" s="115"/>
      <c r="M11" s="115"/>
      <c r="N11" s="115"/>
      <c r="O11" s="115"/>
      <c r="P11" s="115"/>
      <c r="Q11" s="9"/>
      <c r="R11" s="9"/>
      <c r="S11" s="64"/>
      <c r="T11" s="65" t="str">
        <f>IF(C3&gt;C4,B4,IF(C4&gt;C3,B3,"30"))</f>
        <v>TOK Brooke Paul &amp; Kelly Paul</v>
      </c>
      <c r="U11" s="66">
        <f>VLOOKUP(T11,scores!$G$1:$H$83,2,FALSE)</f>
        <v>35</v>
      </c>
      <c r="V11" s="6">
        <f t="shared" si="0"/>
        <v>16</v>
      </c>
      <c r="W11" s="65" t="str">
        <f t="shared" si="1"/>
        <v>TOK Brooke Paul &amp; Kelly Paul</v>
      </c>
      <c r="X11" s="9"/>
      <c r="Y11" s="67"/>
      <c r="Z11" s="67"/>
    </row>
    <row r="12" spans="1:26" ht="12.75" customHeight="1" x14ac:dyDescent="0.4">
      <c r="A12" s="2">
        <v>17</v>
      </c>
      <c r="B12" s="70" t="str">
        <f>VLOOKUP(A12,scores!F$1:G$72,2,FALSE)</f>
        <v>MNU Glen Coutts &amp; Marino Hapi</v>
      </c>
      <c r="C12" s="62">
        <v>4</v>
      </c>
      <c r="D12" s="39"/>
      <c r="E12" s="71"/>
      <c r="F12" s="72" t="str">
        <f>IF(C12&gt;C13,B12,IF(C13&gt;C12,B13,""))</f>
        <v>MNU Glen Coutts &amp; Marino Hapi</v>
      </c>
      <c r="G12" s="62">
        <v>1</v>
      </c>
      <c r="H12" s="9"/>
      <c r="I12" s="71"/>
      <c r="J12" s="9"/>
      <c r="K12" s="125" t="str">
        <f>sections!D1</f>
        <v>29/05/24-30/05/24</v>
      </c>
      <c r="L12" s="115"/>
      <c r="M12" s="115"/>
      <c r="N12" s="115"/>
      <c r="O12" s="115"/>
      <c r="P12" s="115"/>
      <c r="Q12" s="9"/>
      <c r="R12" s="9"/>
      <c r="S12" s="64"/>
      <c r="T12" s="65" t="str">
        <f>IF(C5&gt;C6,B6,IF(C6&gt;C5,B5,"31"))</f>
        <v>GLE Victoria Heavey &amp; Jane Wood</v>
      </c>
      <c r="U12" s="66">
        <f>VLOOKUP(T12,scores!$G$1:$H$83,2,FALSE)</f>
        <v>34</v>
      </c>
      <c r="V12" s="6">
        <f t="shared" si="0"/>
        <v>15</v>
      </c>
      <c r="W12" s="65" t="str">
        <f t="shared" si="1"/>
        <v>GLE Victoria Heavey &amp; Jane Wood</v>
      </c>
      <c r="X12" s="9"/>
      <c r="Y12" s="67"/>
      <c r="Z12" s="67"/>
    </row>
    <row r="13" spans="1:26" ht="12.75" customHeight="1" x14ac:dyDescent="0.4">
      <c r="A13" s="2">
        <v>16</v>
      </c>
      <c r="B13" s="73" t="str">
        <f>VLOOKUP(A13,scores!F$1:G$72,2,FALSE)</f>
        <v>OTA Saolele Tavae &amp; Fili Salia</v>
      </c>
      <c r="C13" s="62">
        <v>1</v>
      </c>
      <c r="D13" s="9"/>
      <c r="E13" s="9"/>
      <c r="G13" s="64"/>
      <c r="H13" s="9"/>
      <c r="I13" s="63"/>
      <c r="J13" s="69" t="str">
        <f>IF(G11&gt;G12,F11,IF(G12&gt;G11,F12,""))</f>
        <v>NPL Adam Lilley &amp; Chris Geary</v>
      </c>
      <c r="K13" s="28">
        <v>4</v>
      </c>
      <c r="L13" s="63"/>
      <c r="M13" s="9"/>
      <c r="N13" s="9"/>
      <c r="O13" s="64"/>
      <c r="P13" s="9"/>
      <c r="Q13" s="9"/>
      <c r="R13" s="9"/>
      <c r="S13" s="64"/>
      <c r="T13" s="65" t="str">
        <f>IF(C7&gt;C8,B8,IF(C8&gt;C7,B7,"32"))</f>
        <v>HOW Ian Rowlay and Terry Andrews</v>
      </c>
      <c r="U13" s="66">
        <f>VLOOKUP(T13,scores!$G$1:$H$83,2,FALSE)</f>
        <v>32</v>
      </c>
      <c r="V13" s="6">
        <f t="shared" si="0"/>
        <v>14</v>
      </c>
      <c r="W13" s="65" t="str">
        <f t="shared" si="1"/>
        <v>HOW Ian Rowlay and Terry Andrews</v>
      </c>
      <c r="X13" s="9"/>
      <c r="Y13" s="67"/>
      <c r="Z13" s="67"/>
    </row>
    <row r="14" spans="1:26" ht="12.75" customHeight="1" x14ac:dyDescent="0.4">
      <c r="A14" s="2">
        <v>9</v>
      </c>
      <c r="B14" s="61" t="str">
        <f>VLOOKUP(A14,scores!F$1:G$72,2,FALSE)</f>
        <v>POR Craig Steinmetz &amp; Wayne Tibbitts</v>
      </c>
      <c r="C14" s="5">
        <v>3</v>
      </c>
      <c r="D14" s="63"/>
      <c r="E14" s="9"/>
      <c r="G14" s="64"/>
      <c r="H14" s="9"/>
      <c r="I14" s="71"/>
      <c r="J14" s="72" t="str">
        <f>IF(G15&gt;G16,F15,IF(G16&gt;G15,F16,""))</f>
        <v>OTA Joseph Maiava &amp; Palepoi</v>
      </c>
      <c r="K14" s="28">
        <v>5</v>
      </c>
      <c r="L14" s="9"/>
      <c r="M14" s="71"/>
      <c r="O14" s="5"/>
      <c r="P14" s="5"/>
      <c r="Q14" s="5"/>
      <c r="R14" s="5"/>
      <c r="S14" s="64"/>
      <c r="T14" s="6" t="str">
        <f>IF(C10&gt;C11,"BYE",IF(C11&gt;C10,B10,"1"))</f>
        <v>BYE</v>
      </c>
      <c r="U14" s="66">
        <f>VLOOKUP(T14,scores!$G$1:$H$83,2,FALSE)</f>
        <v>73</v>
      </c>
      <c r="V14" s="6">
        <f t="shared" si="0"/>
        <v>17</v>
      </c>
      <c r="W14" s="6" t="str">
        <f t="shared" si="1"/>
        <v>BYE</v>
      </c>
      <c r="X14" s="9"/>
      <c r="Y14" s="67"/>
      <c r="Z14" s="67"/>
    </row>
    <row r="15" spans="1:26" ht="12.75" customHeight="1" x14ac:dyDescent="0.4">
      <c r="A15" s="2">
        <v>24</v>
      </c>
      <c r="B15" s="68" t="str">
        <f>VLOOKUP(A15,scores!F$1:G$72,2,FALSE)</f>
        <v>OTA Joseph Maiava &amp; Palepoi</v>
      </c>
      <c r="C15" s="62">
        <v>4</v>
      </c>
      <c r="D15" s="9"/>
      <c r="E15" s="63"/>
      <c r="F15" s="74" t="str">
        <f>IF(C14&gt;C15,B14,IF(C15&gt;C14,B15,""))</f>
        <v>OTA Joseph Maiava &amp; Palepoi</v>
      </c>
      <c r="G15" s="28">
        <v>4</v>
      </c>
      <c r="H15" s="63"/>
      <c r="I15" s="71"/>
      <c r="J15" s="5"/>
      <c r="K15" s="64"/>
      <c r="L15" s="9"/>
      <c r="M15" s="71"/>
      <c r="O15" s="5"/>
      <c r="P15" s="5"/>
      <c r="Q15" s="5"/>
      <c r="R15" s="5"/>
      <c r="S15" s="64"/>
      <c r="T15" s="65" t="str">
        <f>IF(C12&gt;C13,B13,IF(C13&gt;C12,B12,"16"))</f>
        <v>OTA Saolele Tavae &amp; Fili Salia</v>
      </c>
      <c r="U15" s="66">
        <f>VLOOKUP(T15,scores!$G$1:$H$83,2,FALSE)</f>
        <v>16</v>
      </c>
      <c r="V15" s="6">
        <f t="shared" si="0"/>
        <v>6</v>
      </c>
      <c r="W15" s="65" t="str">
        <f t="shared" si="1"/>
        <v>OTA Saolele Tavae &amp; Fili Salia</v>
      </c>
      <c r="X15" s="9"/>
      <c r="Y15" s="67"/>
      <c r="Z15" s="67"/>
    </row>
    <row r="16" spans="1:26" ht="12.75" customHeight="1" x14ac:dyDescent="0.4">
      <c r="A16" s="2">
        <v>25</v>
      </c>
      <c r="B16" s="70" t="str">
        <f>VLOOKUP(A16,scores!F$1:G$72,2,FALSE)</f>
        <v>NPL Jesse Laursen &amp; Rod Buck</v>
      </c>
      <c r="C16" s="62">
        <v>4</v>
      </c>
      <c r="D16" s="39"/>
      <c r="E16" s="71"/>
      <c r="F16" s="75" t="str">
        <f>IF(C16&gt;C17,B16,IF(C17&gt;C16,B17,""))</f>
        <v>NPL Jesse Laursen &amp; Rod Buck</v>
      </c>
      <c r="G16" s="28">
        <v>3</v>
      </c>
      <c r="H16" s="9"/>
      <c r="I16" s="9"/>
      <c r="J16" s="5"/>
      <c r="K16" s="64"/>
      <c r="L16" s="9"/>
      <c r="M16" s="71"/>
      <c r="N16" s="9"/>
      <c r="O16" s="64"/>
      <c r="P16" s="9"/>
      <c r="Q16" s="9"/>
      <c r="R16" s="9"/>
      <c r="S16" s="64"/>
      <c r="T16" s="65" t="str">
        <f>IF(C14&gt;C15,B15,IF(C15&gt;C14,B14,"9"))</f>
        <v>POR Craig Steinmetz &amp; Wayne Tibbitts</v>
      </c>
      <c r="U16" s="66">
        <f>VLOOKUP(T16,scores!$G$1:$H$83,2,FALSE)</f>
        <v>9</v>
      </c>
      <c r="V16" s="6">
        <f t="shared" si="0"/>
        <v>2</v>
      </c>
      <c r="W16" s="65" t="str">
        <f t="shared" si="1"/>
        <v>POR Craig Steinmetz &amp; Wayne Tibbitts</v>
      </c>
      <c r="X16" s="9"/>
      <c r="Y16" s="67"/>
      <c r="Z16" s="67"/>
    </row>
    <row r="17" spans="1:26" ht="12.75" customHeight="1" x14ac:dyDescent="0.4">
      <c r="A17" s="2">
        <v>8</v>
      </c>
      <c r="B17" s="73" t="str">
        <f>VLOOKUP(A17,scores!F$1:G$72,2,FALSE)</f>
        <v>MNU Sarvan Singh &amp; Phil East</v>
      </c>
      <c r="C17" s="62">
        <v>2</v>
      </c>
      <c r="D17" s="9"/>
      <c r="E17" s="9"/>
      <c r="F17" s="5"/>
      <c r="G17" s="64"/>
      <c r="H17" s="9"/>
      <c r="I17" s="9"/>
      <c r="J17" s="5"/>
      <c r="K17" s="64"/>
      <c r="L17" s="9"/>
      <c r="M17" s="63"/>
      <c r="N17" s="69" t="str">
        <f>IF(K13&gt;K14,J13,IF(K14&gt;K13,J14,""))</f>
        <v>OTA Joseph Maiava &amp; Palepoi</v>
      </c>
      <c r="O17" s="28">
        <v>4</v>
      </c>
      <c r="P17" s="63"/>
      <c r="Q17" s="9"/>
      <c r="R17" s="9"/>
      <c r="S17" s="64"/>
      <c r="T17" s="65" t="str">
        <f>IF(C16&gt;C17,B17,IF(C17&gt;C16,B16,"8"))</f>
        <v>MNU Sarvan Singh &amp; Phil East</v>
      </c>
      <c r="U17" s="66">
        <f>VLOOKUP(T17,scores!$G$1:$H$83,2,FALSE)</f>
        <v>8</v>
      </c>
      <c r="V17" s="6">
        <f t="shared" si="0"/>
        <v>1</v>
      </c>
      <c r="W17" s="65" t="str">
        <f t="shared" si="1"/>
        <v>MNU Sarvan Singh &amp; Phil East</v>
      </c>
      <c r="X17" s="9"/>
      <c r="Y17" s="67"/>
      <c r="Z17" s="67"/>
    </row>
    <row r="18" spans="1:26" ht="12.75" customHeight="1" x14ac:dyDescent="0.4">
      <c r="A18" s="2">
        <v>5</v>
      </c>
      <c r="B18" s="61" t="str">
        <f>VLOOKUP(A18,scores!F$1:G$72,2,FALSE)</f>
        <v>TGA Tom Cook &amp; Nik Hinga</v>
      </c>
      <c r="C18" s="62">
        <v>4</v>
      </c>
      <c r="D18" s="63"/>
      <c r="E18" s="9"/>
      <c r="F18" s="5"/>
      <c r="G18" s="64"/>
      <c r="H18" s="9"/>
      <c r="I18" s="9"/>
      <c r="J18" s="5"/>
      <c r="K18" s="64"/>
      <c r="L18" s="9"/>
      <c r="M18" s="71"/>
      <c r="N18" s="72" t="str">
        <f>IF(K21&gt;K22,J21,IF(K22&gt;K21,J22,""))</f>
        <v>TGA Tom Cook &amp; Nik Hinga</v>
      </c>
      <c r="O18" s="28">
        <v>5</v>
      </c>
      <c r="P18" s="9"/>
      <c r="Q18" s="71"/>
      <c r="R18" s="9"/>
      <c r="S18" s="64"/>
      <c r="T18" s="65" t="str">
        <f>IF(C18&gt;C19,B19,IF(C19&gt;C18,B18,"5"))</f>
        <v>OTA Kalolo Sooalo &amp; Arjohn Guan</v>
      </c>
      <c r="U18" s="66">
        <f>VLOOKUP(T18,scores!$G$1:$H$83,2,FALSE)</f>
        <v>28</v>
      </c>
      <c r="V18" s="6">
        <f t="shared" si="0"/>
        <v>12</v>
      </c>
      <c r="W18" s="65" t="str">
        <f t="shared" si="1"/>
        <v>OTA Kalolo Sooalo &amp; Arjohn Guan</v>
      </c>
      <c r="X18" s="9"/>
      <c r="Y18" s="67"/>
      <c r="Z18" s="67"/>
    </row>
    <row r="19" spans="1:26" ht="12.75" customHeight="1" x14ac:dyDescent="0.4">
      <c r="A19" s="2">
        <v>28</v>
      </c>
      <c r="B19" s="68" t="str">
        <f>VLOOKUP(A19,scores!F$1:G$72,2,FALSE)</f>
        <v>OTA Kalolo Sooalo &amp; Arjohn Guan</v>
      </c>
      <c r="C19" s="62">
        <v>0</v>
      </c>
      <c r="D19" s="9"/>
      <c r="E19" s="63"/>
      <c r="F19" s="69" t="str">
        <f>IF(C18&gt;C19,B18,IF(C19&gt;C18,B19,""))</f>
        <v>TGA Tom Cook &amp; Nik Hinga</v>
      </c>
      <c r="G19" s="62">
        <v>4</v>
      </c>
      <c r="H19" s="63"/>
      <c r="I19" s="9"/>
      <c r="J19" s="5"/>
      <c r="K19" s="64"/>
      <c r="L19" s="9"/>
      <c r="M19" s="71"/>
      <c r="N19" s="9"/>
      <c r="O19" s="64"/>
      <c r="P19" s="9"/>
      <c r="Q19" s="71"/>
      <c r="R19" s="9"/>
      <c r="S19" s="64"/>
      <c r="T19" s="65" t="str">
        <f>IF(C20&gt;C21,B21,IF(C21&gt;C20,B20,"12"))</f>
        <v>WAI Brent Wells &amp; Riley James</v>
      </c>
      <c r="U19" s="66">
        <f>VLOOKUP(T19,scores!$G$1:$H$83,2,FALSE)</f>
        <v>12</v>
      </c>
      <c r="V19" s="6">
        <f t="shared" si="0"/>
        <v>3</v>
      </c>
      <c r="W19" s="65" t="str">
        <f t="shared" si="1"/>
        <v>WAI Brent Wells &amp; Riley James</v>
      </c>
      <c r="X19" s="9"/>
      <c r="Y19" s="67"/>
      <c r="Z19" s="67"/>
    </row>
    <row r="20" spans="1:26" ht="12.75" customHeight="1" x14ac:dyDescent="0.4">
      <c r="A20" s="2">
        <v>21</v>
      </c>
      <c r="B20" s="70" t="str">
        <f>VLOOKUP(A20,scores!F$1:G$72,2,FALSE)</f>
        <v>TOK Matt &amp; Cooper McInnes</v>
      </c>
      <c r="C20" s="62">
        <v>4</v>
      </c>
      <c r="D20" s="39"/>
      <c r="E20" s="71"/>
      <c r="F20" s="72" t="str">
        <f>IF(C20&gt;C21,B20,IF(C21&gt;C20,B21,""))</f>
        <v>TOK Matt &amp; Cooper McInnes</v>
      </c>
      <c r="G20" s="62">
        <v>1</v>
      </c>
      <c r="H20" s="9"/>
      <c r="I20" s="71"/>
      <c r="J20" s="5"/>
      <c r="K20" s="64"/>
      <c r="L20" s="9"/>
      <c r="M20" s="71"/>
      <c r="N20" s="9"/>
      <c r="O20" s="64"/>
      <c r="P20" s="9"/>
      <c r="Q20" s="71"/>
      <c r="R20" s="9"/>
      <c r="S20" s="64"/>
      <c r="T20" s="65" t="str">
        <f>IF(C22&gt;C23,B23,IF(C23&gt;C22,B22,"13"))</f>
        <v>WAI Saiju Thomas &amp; Gary Abella</v>
      </c>
      <c r="U20" s="66">
        <f>VLOOKUP(T20,scores!$G$1:$H$83,2,FALSE)</f>
        <v>20</v>
      </c>
      <c r="V20" s="6">
        <f t="shared" si="0"/>
        <v>7</v>
      </c>
      <c r="W20" s="65" t="str">
        <f t="shared" si="1"/>
        <v>WAI Saiju Thomas &amp; Gary Abella</v>
      </c>
      <c r="X20" s="9"/>
      <c r="Y20" s="67"/>
      <c r="Z20" s="67"/>
    </row>
    <row r="21" spans="1:26" ht="12.75" customHeight="1" x14ac:dyDescent="0.4">
      <c r="A21" s="2">
        <v>12</v>
      </c>
      <c r="B21" s="73" t="str">
        <f>VLOOKUP(A21,scores!F$1:G$72,2,FALSE)</f>
        <v>WAI Brent Wells &amp; Riley James</v>
      </c>
      <c r="C21" s="62">
        <v>3</v>
      </c>
      <c r="D21" s="9"/>
      <c r="E21" s="9"/>
      <c r="F21" s="5"/>
      <c r="G21" s="64"/>
      <c r="H21" s="9"/>
      <c r="I21" s="63"/>
      <c r="J21" s="74" t="str">
        <f>IF(G19&gt;G20,F19,IF(G20&gt;G19,F20,""))</f>
        <v>TGA Tom Cook &amp; Nik Hinga</v>
      </c>
      <c r="K21" s="28">
        <v>5</v>
      </c>
      <c r="L21" s="63"/>
      <c r="M21" s="71"/>
      <c r="N21" s="9"/>
      <c r="O21" s="64"/>
      <c r="P21" s="9"/>
      <c r="Q21" s="71"/>
      <c r="R21" s="9"/>
      <c r="S21" s="64"/>
      <c r="T21" s="6" t="str">
        <f>IF(C24&gt;C25,B25,IF(C25&gt;C24,"BYE4","4"))</f>
        <v>BYE4</v>
      </c>
      <c r="U21" s="66">
        <f>VLOOKUP(T21,scores!$G$1:$H$83,2,FALSE)</f>
        <v>77</v>
      </c>
      <c r="V21" s="6">
        <f t="shared" si="0"/>
        <v>18</v>
      </c>
      <c r="W21" s="6" t="str">
        <f t="shared" si="1"/>
        <v>BYE4</v>
      </c>
      <c r="X21" s="9"/>
      <c r="Y21" s="67"/>
      <c r="Z21" s="67"/>
    </row>
    <row r="22" spans="1:26" ht="12.75" customHeight="1" x14ac:dyDescent="0.4">
      <c r="A22" s="2">
        <v>13</v>
      </c>
      <c r="B22" s="61" t="str">
        <f>VLOOKUP(A22,scores!F$1:G$72,2,FALSE)</f>
        <v>PAT Lincoln Muaulu &amp; Jay Singh</v>
      </c>
      <c r="C22" s="62">
        <v>4</v>
      </c>
      <c r="D22" s="63"/>
      <c r="E22" s="9"/>
      <c r="F22" s="5"/>
      <c r="G22" s="64"/>
      <c r="H22" s="9"/>
      <c r="I22" s="71"/>
      <c r="J22" s="75" t="str">
        <f>IF(G23&gt;G24,F23,IF(G24&gt;G23,F24,""))</f>
        <v>PAT Lincoln Muaulu &amp; Jay Singh</v>
      </c>
      <c r="K22" s="28">
        <v>4</v>
      </c>
      <c r="L22" s="9"/>
      <c r="M22" s="9"/>
      <c r="N22" s="9"/>
      <c r="O22" s="64"/>
      <c r="P22" s="9"/>
      <c r="Q22" s="71"/>
      <c r="R22" s="9"/>
      <c r="S22" s="64"/>
      <c r="T22" s="6" t="str">
        <f>IF(C26&gt;C27,"BYE4",IF(C27&gt;C26,B26,"3"))</f>
        <v>BYE4</v>
      </c>
      <c r="U22" s="66">
        <f>VLOOKUP(T22,scores!$G$1:$H$83,2,FALSE)</f>
        <v>77</v>
      </c>
      <c r="V22" s="6">
        <f t="shared" si="0"/>
        <v>18</v>
      </c>
      <c r="W22" s="6" t="str">
        <f t="shared" si="1"/>
        <v>BYE4</v>
      </c>
      <c r="X22" s="9"/>
      <c r="Y22" s="67"/>
      <c r="Z22" s="67"/>
    </row>
    <row r="23" spans="1:26" ht="12.75" customHeight="1" x14ac:dyDescent="0.4">
      <c r="A23" s="2">
        <v>20</v>
      </c>
      <c r="B23" s="76" t="str">
        <f>VLOOKUP(A23,scores!F$1:G$72,2,FALSE)</f>
        <v>WAI Saiju Thomas &amp; Gary Abella</v>
      </c>
      <c r="C23" s="62">
        <v>3</v>
      </c>
      <c r="D23" s="9"/>
      <c r="E23" s="63"/>
      <c r="F23" s="74" t="str">
        <f>IF(C22&gt;C23,B22,IF(C23&gt;C22,B23,""))</f>
        <v>PAT Lincoln Muaulu &amp; Jay Singh</v>
      </c>
      <c r="G23" s="28">
        <v>4</v>
      </c>
      <c r="H23" s="63"/>
      <c r="I23" s="71"/>
      <c r="J23" s="5"/>
      <c r="K23" s="64"/>
      <c r="L23" s="9"/>
      <c r="M23" s="9"/>
      <c r="N23" s="124" t="s">
        <v>287</v>
      </c>
      <c r="O23" s="115"/>
      <c r="P23" s="9"/>
      <c r="Q23" s="71"/>
      <c r="R23" s="9"/>
      <c r="S23" s="64"/>
      <c r="T23" s="65" t="str">
        <f>IF(C28&gt;C29,B29,IF(C29&gt;C28,B28,"14"))</f>
        <v>LEV Billy McIntyre &amp; Crystalee Jane</v>
      </c>
      <c r="U23" s="66">
        <f>VLOOKUP(T23,scores!$G$1:$H$83,2,FALSE)</f>
        <v>14</v>
      </c>
      <c r="V23" s="6">
        <f t="shared" si="0"/>
        <v>4</v>
      </c>
      <c r="W23" s="65" t="str">
        <f t="shared" si="1"/>
        <v>LEV Billy McIntyre &amp; Crystalee Jane</v>
      </c>
      <c r="X23" s="9"/>
      <c r="Y23" s="67"/>
      <c r="Z23" s="67"/>
    </row>
    <row r="24" spans="1:26" ht="12.75" customHeight="1" x14ac:dyDescent="0.4">
      <c r="A24" s="2">
        <v>29</v>
      </c>
      <c r="B24" s="77" t="str">
        <f>IF(C1&gt;C2,B1,IF(C2&gt;C1,B1,""))</f>
        <v>Darren Mckay &amp; Steve Brown</v>
      </c>
      <c r="C24" s="62">
        <v>2</v>
      </c>
      <c r="D24" s="39"/>
      <c r="E24" s="71"/>
      <c r="F24" s="75" t="str">
        <f>IF(C24&gt;C25,B24,IF(C25&gt;C24,B25,""))</f>
        <v>HEN Tony Van Wijk &amp; Sumit Monga</v>
      </c>
      <c r="G24" s="28">
        <v>2</v>
      </c>
      <c r="H24" s="9"/>
      <c r="I24" s="9"/>
      <c r="J24" s="5"/>
      <c r="K24" s="64"/>
      <c r="L24" s="9"/>
      <c r="M24" s="9"/>
      <c r="N24" s="107"/>
      <c r="O24" s="107"/>
      <c r="P24" s="9"/>
      <c r="Q24" s="71"/>
      <c r="T24" s="65" t="str">
        <f>IF(C30&gt;C31,B31,IF(C31&gt;C30,B30,"11"))</f>
        <v>OTA Lee Thongtha &amp; Tu Hererahi</v>
      </c>
      <c r="U24" s="66">
        <f>VLOOKUP(T24,scores!$G$1:$H$83,2,FALSE)</f>
        <v>22</v>
      </c>
      <c r="V24" s="6">
        <f t="shared" si="0"/>
        <v>8</v>
      </c>
      <c r="W24" s="65" t="str">
        <f t="shared" si="1"/>
        <v>OTA Lee Thongtha &amp; Tu Hererahi</v>
      </c>
      <c r="X24" s="9"/>
      <c r="Y24" s="67"/>
      <c r="Z24" s="67"/>
    </row>
    <row r="25" spans="1:26" ht="12.75" customHeight="1" x14ac:dyDescent="0.4">
      <c r="A25" s="2">
        <v>4</v>
      </c>
      <c r="B25" s="73" t="str">
        <f>VLOOKUP(A25,scores!F$1:G$72,2,FALSE)</f>
        <v>HEN Tony Van Wijk &amp; Sumit Monga</v>
      </c>
      <c r="C25" s="62">
        <v>4</v>
      </c>
      <c r="D25" s="9"/>
      <c r="E25" s="9"/>
      <c r="F25" s="5"/>
      <c r="G25" s="64"/>
      <c r="H25" s="9"/>
      <c r="I25" s="9"/>
      <c r="J25" s="5"/>
      <c r="K25" s="64"/>
      <c r="L25" s="9"/>
      <c r="M25" s="9"/>
      <c r="N25" s="74" t="str">
        <f>IF(O17&gt;O18,N17,IF(O18&gt;O17,N18,""))</f>
        <v>TGA Tom Cook &amp; Nik Hinga</v>
      </c>
      <c r="O25" s="28">
        <v>3</v>
      </c>
      <c r="P25" s="39"/>
      <c r="Q25" s="9"/>
      <c r="T25" s="65" t="str">
        <f>IF(C32&gt;C33,B33,IF(C33&gt;C32,B32,"6"))</f>
        <v>HOW Jason Pickels and Andy Wang</v>
      </c>
      <c r="U25" s="66">
        <f>VLOOKUP(T25,scores!$G$1:$H$83,2,FALSE)</f>
        <v>27</v>
      </c>
      <c r="V25" s="6">
        <f t="shared" si="0"/>
        <v>11</v>
      </c>
      <c r="W25" s="65" t="str">
        <f t="shared" si="1"/>
        <v>HOW Jason Pickels and Andy Wang</v>
      </c>
      <c r="X25" s="9"/>
      <c r="Y25" s="67"/>
      <c r="Z25" s="67"/>
    </row>
    <row r="26" spans="1:26" ht="12.75" customHeight="1" x14ac:dyDescent="0.4">
      <c r="A26" s="2">
        <v>3</v>
      </c>
      <c r="B26" s="61" t="str">
        <f>VLOOKUP(A26,scores!F$1:G$72,2,FALSE)</f>
        <v>TARC Bayden Jackson &amp; Simon Singleton</v>
      </c>
      <c r="C26" s="62">
        <v>4</v>
      </c>
      <c r="D26" s="63"/>
      <c r="E26" s="9"/>
      <c r="F26" s="5"/>
      <c r="G26" s="64"/>
      <c r="H26" s="9"/>
      <c r="I26" s="9"/>
      <c r="J26" s="5"/>
      <c r="K26" s="64"/>
      <c r="L26" s="9"/>
      <c r="M26" s="9"/>
      <c r="N26" s="75" t="str">
        <f>IF(O33&gt;O34,N33,IF(O34&gt;O33,N34,""))</f>
        <v>TARC Bayden Jackson &amp; Simon Singleton</v>
      </c>
      <c r="O26" s="28">
        <v>6</v>
      </c>
      <c r="P26" s="35"/>
      <c r="Q26" s="9"/>
      <c r="T26" s="65" t="str">
        <f>IF(C34&gt;C35,B35,IF(C35&gt;C34,B34,"7"))</f>
        <v>SWA Deon Rawlings &amp; Eli French</v>
      </c>
      <c r="U26" s="66">
        <f>VLOOKUP(T26,scores!$G$1:$H$83,2,FALSE)</f>
        <v>26</v>
      </c>
      <c r="V26" s="6">
        <f t="shared" si="0"/>
        <v>10</v>
      </c>
      <c r="W26" s="65" t="str">
        <f t="shared" si="1"/>
        <v>SWA Deon Rawlings &amp; Eli French</v>
      </c>
      <c r="X26" s="9"/>
      <c r="Y26" s="67"/>
      <c r="Z26" s="67"/>
    </row>
    <row r="27" spans="1:26" ht="12.75" customHeight="1" x14ac:dyDescent="0.4">
      <c r="A27" s="2">
        <v>30</v>
      </c>
      <c r="B27" s="68" t="str">
        <f>IF(C3&gt;C4,B3,IF(C4&gt;C3,B4,""))</f>
        <v>PAT Antonio Tupuola and Glen Robust</v>
      </c>
      <c r="C27" s="62">
        <v>2</v>
      </c>
      <c r="D27" s="9"/>
      <c r="E27" s="63"/>
      <c r="F27" s="69" t="str">
        <f>IF(C26&gt;C27,B26,IF(C27&gt;C26,B27,""))</f>
        <v>TARC Bayden Jackson &amp; Simon Singleton</v>
      </c>
      <c r="G27" s="28">
        <v>4</v>
      </c>
      <c r="H27" s="63"/>
      <c r="I27" s="9"/>
      <c r="J27" s="5"/>
      <c r="K27" s="64"/>
      <c r="L27" s="9"/>
      <c r="M27" s="9"/>
      <c r="N27" s="64" t="s">
        <v>288</v>
      </c>
      <c r="O27" s="64"/>
      <c r="P27" s="9"/>
      <c r="Q27" s="71"/>
      <c r="T27" s="65" t="str">
        <f>IF(C36&gt;C37,B37,IF(C37&gt;C36,B36,"10"))</f>
        <v>PAL Aaron Wolland &amp; Richard Parata</v>
      </c>
      <c r="U27" s="66">
        <f>VLOOKUP(T27,scores!$G$1:$H$83,2,FALSE)</f>
        <v>23</v>
      </c>
      <c r="V27" s="6">
        <f t="shared" si="0"/>
        <v>9</v>
      </c>
      <c r="W27" s="65" t="str">
        <f t="shared" si="1"/>
        <v>PAL Aaron Wolland &amp; Richard Parata</v>
      </c>
      <c r="X27" s="9"/>
      <c r="Y27" s="67"/>
      <c r="Z27" s="67"/>
    </row>
    <row r="28" spans="1:26" ht="12.75" customHeight="1" x14ac:dyDescent="0.4">
      <c r="A28" s="2">
        <v>19</v>
      </c>
      <c r="B28" s="70" t="str">
        <f>VLOOKUP(A28,scores!F$1:G$72,2,FALSE)</f>
        <v>SWA Kim Cullen &amp; Tatum Manning</v>
      </c>
      <c r="C28" s="62">
        <v>4</v>
      </c>
      <c r="D28" s="39"/>
      <c r="E28" s="71"/>
      <c r="F28" s="72" t="str">
        <f>IF(C28&gt;C29,B28,IF(C29&gt;C28,B29,""))</f>
        <v>SWA Kim Cullen &amp; Tatum Manning</v>
      </c>
      <c r="G28" s="28">
        <v>0</v>
      </c>
      <c r="H28" s="9"/>
      <c r="I28" s="71"/>
      <c r="J28" s="5"/>
      <c r="K28" s="64"/>
      <c r="L28" s="9"/>
      <c r="M28" s="9"/>
      <c r="N28" s="9"/>
      <c r="O28" s="64"/>
      <c r="P28" s="9"/>
      <c r="Q28" s="71"/>
      <c r="R28" s="9"/>
      <c r="S28" s="64"/>
      <c r="T28" s="65" t="str">
        <f>IF(C38&gt;C39,B39,IF(C39&gt;C38,B38,"15"))</f>
        <v>PAT Leighton Pologa &amp; John Harrison</v>
      </c>
      <c r="U28" s="66">
        <f>VLOOKUP(T28,scores!$G$1:$H$83,2,FALSE)</f>
        <v>15</v>
      </c>
      <c r="V28" s="6">
        <f t="shared" si="0"/>
        <v>5</v>
      </c>
      <c r="W28" s="65" t="str">
        <f t="shared" si="1"/>
        <v>PAT Leighton Pologa &amp; John Harrison</v>
      </c>
      <c r="X28" s="9"/>
      <c r="Y28" s="67"/>
      <c r="Z28" s="67"/>
    </row>
    <row r="29" spans="1:26" ht="12.75" customHeight="1" x14ac:dyDescent="0.4">
      <c r="A29" s="2">
        <v>14</v>
      </c>
      <c r="B29" s="73" t="str">
        <f>VLOOKUP(A29,scores!F$1:G$72,2,FALSE)</f>
        <v>LEV Billy McIntyre &amp; Crystalee Jane</v>
      </c>
      <c r="C29" s="62">
        <v>3</v>
      </c>
      <c r="D29" s="9"/>
      <c r="E29" s="9"/>
      <c r="F29" s="5"/>
      <c r="G29" s="64"/>
      <c r="H29" s="9"/>
      <c r="I29" s="63"/>
      <c r="J29" s="69" t="str">
        <f>IF(G27&gt;G28,F27,IF(G28&gt;G27,F28,""))</f>
        <v>TARC Bayden Jackson &amp; Simon Singleton</v>
      </c>
      <c r="K29" s="28">
        <v>5</v>
      </c>
      <c r="L29" s="63"/>
      <c r="M29" s="9"/>
      <c r="N29" s="9"/>
      <c r="O29" s="64"/>
      <c r="P29" s="9"/>
      <c r="Q29" s="71"/>
      <c r="R29" s="9"/>
      <c r="S29" s="64"/>
      <c r="T29" s="6" t="str">
        <f>IF(C40&gt;C41,B41,IF(C41&gt;C40,"BYE7","2"))</f>
        <v>BYE7</v>
      </c>
      <c r="U29" s="66">
        <f>VLOOKUP(T29,scores!$G$1:$H$83,2,FALSE)</f>
        <v>80</v>
      </c>
      <c r="V29" s="6">
        <f t="shared" si="0"/>
        <v>20</v>
      </c>
      <c r="W29" s="6" t="str">
        <f t="shared" si="1"/>
        <v>BYE7</v>
      </c>
      <c r="X29" s="9"/>
      <c r="Y29" s="67"/>
      <c r="Z29" s="67"/>
    </row>
    <row r="30" spans="1:26" ht="12.75" customHeight="1" x14ac:dyDescent="0.4">
      <c r="A30" s="2">
        <v>11</v>
      </c>
      <c r="B30" s="61" t="str">
        <f>VLOOKUP(A30,scores!F$1:G$72,2,FALSE)</f>
        <v>SWA Blake Burnard &amp; Camelia Cook</v>
      </c>
      <c r="C30" s="62">
        <v>4</v>
      </c>
      <c r="D30" s="63"/>
      <c r="E30" s="9"/>
      <c r="F30" s="5"/>
      <c r="G30" s="64"/>
      <c r="H30" s="9"/>
      <c r="I30" s="71"/>
      <c r="J30" s="72" t="str">
        <f>IF(G31&gt;G32,F31,IF(G32&gt;G31,F32,""))</f>
        <v>SWA Blake Burnard &amp; Camelia Cook</v>
      </c>
      <c r="K30" s="28">
        <v>3</v>
      </c>
      <c r="L30" s="9"/>
      <c r="M30" s="71"/>
      <c r="N30" s="9"/>
      <c r="O30" s="64"/>
      <c r="P30" s="9"/>
      <c r="Q30" s="71"/>
      <c r="R30" s="9"/>
      <c r="S30" s="64"/>
      <c r="T30" s="9"/>
      <c r="U30" s="9"/>
      <c r="X30" s="9"/>
      <c r="Y30" s="67"/>
      <c r="Z30" s="67"/>
    </row>
    <row r="31" spans="1:26" ht="12.75" customHeight="1" x14ac:dyDescent="0.4">
      <c r="A31" s="2">
        <v>22</v>
      </c>
      <c r="B31" s="68" t="str">
        <f>VLOOKUP(A31,scores!F$1:G$72,2,FALSE)</f>
        <v>OTA Lee Thongtha &amp; Tu Hererahi</v>
      </c>
      <c r="C31" s="62">
        <v>2</v>
      </c>
      <c r="D31" s="9"/>
      <c r="E31" s="63"/>
      <c r="F31" s="74" t="str">
        <f>IF(C30&gt;C31,B30,IF(C31&gt;C30,B31,""))</f>
        <v>SWA Blake Burnard &amp; Camelia Cook</v>
      </c>
      <c r="G31" s="28">
        <v>4</v>
      </c>
      <c r="H31" s="63"/>
      <c r="I31" s="71"/>
      <c r="J31" s="5"/>
      <c r="K31" s="64"/>
      <c r="L31" s="9"/>
      <c r="M31" s="71"/>
      <c r="N31" s="9"/>
      <c r="O31" s="64"/>
      <c r="P31" s="9"/>
      <c r="Q31" s="71"/>
      <c r="R31" s="9"/>
      <c r="S31" s="64"/>
      <c r="T31" s="9"/>
      <c r="U31" s="9"/>
      <c r="X31" s="9"/>
      <c r="Y31" s="67"/>
      <c r="Z31" s="67"/>
    </row>
    <row r="32" spans="1:26" ht="12.75" customHeight="1" x14ac:dyDescent="0.4">
      <c r="A32" s="2">
        <v>27</v>
      </c>
      <c r="B32" s="70" t="str">
        <f>VLOOKUP(A32,scores!F$1:G$72,2,FALSE)</f>
        <v>HOW Jason Pickels and Andy Wang</v>
      </c>
      <c r="C32" s="62">
        <v>2</v>
      </c>
      <c r="D32" s="39"/>
      <c r="E32" s="71"/>
      <c r="F32" s="75" t="str">
        <f>IF(C32&gt;C33,B32,IF(C33&gt;C32,B33,""))</f>
        <v>NPL Patrick &amp; Riley O'Donnell</v>
      </c>
      <c r="G32" s="28">
        <v>0</v>
      </c>
      <c r="H32" s="9"/>
      <c r="I32" s="9"/>
      <c r="J32" s="5"/>
      <c r="K32" s="64"/>
      <c r="L32" s="9"/>
      <c r="M32" s="71"/>
      <c r="N32" s="9"/>
      <c r="O32" s="64"/>
      <c r="P32" s="9"/>
      <c r="Q32" s="71"/>
      <c r="R32" s="9"/>
      <c r="S32" s="64"/>
      <c r="T32" s="9"/>
      <c r="U32" s="9"/>
      <c r="X32" s="9"/>
      <c r="Y32" s="67"/>
      <c r="Z32" s="67"/>
    </row>
    <row r="33" spans="1:26" ht="12.75" customHeight="1" x14ac:dyDescent="0.4">
      <c r="A33" s="2">
        <v>6</v>
      </c>
      <c r="B33" s="73" t="str">
        <f>VLOOKUP(A33,scores!F$1:G$72,2,FALSE)</f>
        <v>NPL Patrick &amp; Riley O'Donnell</v>
      </c>
      <c r="C33" s="62">
        <v>4</v>
      </c>
      <c r="D33" s="9"/>
      <c r="E33" s="9"/>
      <c r="F33" s="5"/>
      <c r="G33" s="64"/>
      <c r="H33" s="9"/>
      <c r="I33" s="9"/>
      <c r="J33" s="5"/>
      <c r="K33" s="64"/>
      <c r="L33" s="9"/>
      <c r="M33" s="63"/>
      <c r="N33" s="69" t="str">
        <f>IF(K29&gt;K30,J29,IF(K30&gt;K29,J30,""))</f>
        <v>TARC Bayden Jackson &amp; Simon Singleton</v>
      </c>
      <c r="O33" s="28">
        <v>5</v>
      </c>
      <c r="P33" s="63"/>
      <c r="Q33" s="71"/>
      <c r="R33" s="9"/>
      <c r="S33" s="64"/>
      <c r="T33" s="9"/>
      <c r="U33" s="9"/>
      <c r="X33" s="9"/>
      <c r="Y33" s="67"/>
      <c r="Z33" s="67"/>
    </row>
    <row r="34" spans="1:26" ht="12.75" customHeight="1" x14ac:dyDescent="0.4">
      <c r="A34" s="2">
        <v>7</v>
      </c>
      <c r="B34" s="61" t="str">
        <f>VLOOKUP(A34,scores!F$1:G$72,2,FALSE)</f>
        <v>WHAN Ryan Wilson and David Roache</v>
      </c>
      <c r="C34" s="62">
        <v>4</v>
      </c>
      <c r="D34" s="63"/>
      <c r="E34" s="9"/>
      <c r="F34" s="5"/>
      <c r="G34" s="64"/>
      <c r="H34" s="9"/>
      <c r="I34" s="9"/>
      <c r="J34" s="5"/>
      <c r="K34" s="64"/>
      <c r="L34" s="9"/>
      <c r="M34" s="71"/>
      <c r="N34" s="72" t="str">
        <f>IF(K37&gt;K38,J37,IF(K38&gt;K37,J38,""))</f>
        <v>TOK Phil Wilkinson &amp; Des Blair</v>
      </c>
      <c r="O34" s="28">
        <v>1</v>
      </c>
      <c r="P34" s="9"/>
      <c r="Q34" s="9"/>
      <c r="R34" s="9"/>
      <c r="S34" s="64"/>
      <c r="T34" s="9"/>
      <c r="U34" s="9"/>
      <c r="X34" s="9"/>
      <c r="Y34" s="67"/>
      <c r="Z34" s="67"/>
    </row>
    <row r="35" spans="1:26" ht="12.75" customHeight="1" x14ac:dyDescent="0.4">
      <c r="A35" s="2">
        <v>26</v>
      </c>
      <c r="B35" s="68" t="str">
        <f>VLOOKUP(A35,scores!F$1:G$72,2,FALSE)</f>
        <v>SWA Deon Rawlings &amp; Eli French</v>
      </c>
      <c r="C35" s="62">
        <v>1</v>
      </c>
      <c r="D35" s="9"/>
      <c r="E35" s="63"/>
      <c r="F35" s="69" t="str">
        <f>IF(C34&gt;C35,B34,IF(C35&gt;C34,B35,""))</f>
        <v>WHAN Ryan Wilson and David Roache</v>
      </c>
      <c r="G35" s="62">
        <v>2</v>
      </c>
      <c r="H35" s="63"/>
      <c r="I35" s="9"/>
      <c r="J35" s="5"/>
      <c r="K35" s="64"/>
      <c r="L35" s="9"/>
      <c r="M35" s="71"/>
      <c r="N35" s="64" t="s">
        <v>289</v>
      </c>
      <c r="O35" s="64"/>
      <c r="P35" s="9"/>
      <c r="Q35" s="9"/>
      <c r="R35" s="9"/>
      <c r="S35" s="64"/>
      <c r="T35" s="9"/>
      <c r="U35" s="9"/>
      <c r="X35" s="9"/>
      <c r="Y35" s="67"/>
      <c r="Z35" s="67"/>
    </row>
    <row r="36" spans="1:26" ht="12.75" customHeight="1" x14ac:dyDescent="0.4">
      <c r="A36" s="2">
        <v>23</v>
      </c>
      <c r="B36" s="70" t="str">
        <f>VLOOKUP(A36,scores!F$1:G$72,2,FALSE)</f>
        <v>PAL Aaron Wolland &amp; Richard Parata</v>
      </c>
      <c r="C36" s="62">
        <v>3</v>
      </c>
      <c r="D36" s="39"/>
      <c r="E36" s="71"/>
      <c r="F36" s="72" t="str">
        <f>IF(C36&gt;C37,B36,IF(C37&gt;C36,B37,""))</f>
        <v>NPL Thomas Defaria &amp; Ashleigh Allen</v>
      </c>
      <c r="G36" s="62">
        <v>4</v>
      </c>
      <c r="H36" s="9"/>
      <c r="I36" s="71"/>
      <c r="J36" s="5"/>
      <c r="K36" s="64"/>
      <c r="L36" s="9"/>
      <c r="M36" s="71"/>
      <c r="N36" s="9"/>
      <c r="O36" s="64"/>
      <c r="P36" s="9"/>
      <c r="Q36" s="9"/>
      <c r="R36" s="9"/>
      <c r="S36" s="64"/>
      <c r="T36" s="9"/>
      <c r="U36" s="9"/>
      <c r="X36" s="9"/>
      <c r="Y36" s="67"/>
      <c r="Z36" s="67"/>
    </row>
    <row r="37" spans="1:26" ht="12.75" customHeight="1" x14ac:dyDescent="0.4">
      <c r="A37" s="2">
        <v>10</v>
      </c>
      <c r="B37" s="73" t="str">
        <f>VLOOKUP(A37,scores!F$1:G$72,2,FALSE)</f>
        <v>NPL Thomas Defaria &amp; Ashleigh Allen</v>
      </c>
      <c r="C37" s="62">
        <v>4</v>
      </c>
      <c r="D37" s="9"/>
      <c r="E37" s="9"/>
      <c r="F37" s="5"/>
      <c r="G37" s="64"/>
      <c r="H37" s="9"/>
      <c r="I37" s="63"/>
      <c r="J37" s="74" t="str">
        <f>IF(G35&gt;G36,F35,IF(G36&gt;G35,F36,""))</f>
        <v>NPL Thomas Defaria &amp; Ashleigh Allen</v>
      </c>
      <c r="K37" s="28">
        <v>0</v>
      </c>
      <c r="L37" s="63"/>
      <c r="M37" s="71"/>
      <c r="N37" s="9"/>
      <c r="O37" s="64"/>
      <c r="P37" s="9"/>
      <c r="Q37" s="9"/>
      <c r="R37" s="9"/>
      <c r="S37" s="64"/>
      <c r="T37" s="9"/>
      <c r="U37" s="9"/>
      <c r="X37" s="9"/>
      <c r="Y37" s="67"/>
      <c r="Z37" s="67"/>
    </row>
    <row r="38" spans="1:26" ht="12.75" customHeight="1" x14ac:dyDescent="0.4">
      <c r="A38" s="2">
        <v>15</v>
      </c>
      <c r="B38" s="61" t="str">
        <f>VLOOKUP(A38,scores!F$1:G$72,2,FALSE)</f>
        <v>PAT Leighton Pologa &amp; John Harrison</v>
      </c>
      <c r="C38" s="62">
        <v>3</v>
      </c>
      <c r="D38" s="63"/>
      <c r="E38" s="9"/>
      <c r="F38" s="5"/>
      <c r="G38" s="64"/>
      <c r="H38" s="9"/>
      <c r="I38" s="71"/>
      <c r="J38" s="75" t="str">
        <f>IF(G39&gt;G40,F39,IF(G40&gt;G39,F40,""))</f>
        <v>TOK Phil Wilkinson &amp; Des Blair</v>
      </c>
      <c r="K38" s="28">
        <v>5</v>
      </c>
      <c r="L38" s="9"/>
      <c r="M38" s="9"/>
      <c r="N38" s="9"/>
      <c r="O38" s="64"/>
      <c r="P38" s="9"/>
      <c r="Q38" s="9"/>
      <c r="R38" s="9"/>
      <c r="S38" s="64"/>
      <c r="T38" s="9"/>
      <c r="U38" s="9"/>
      <c r="X38" s="9"/>
      <c r="Y38" s="67"/>
      <c r="Z38" s="67"/>
    </row>
    <row r="39" spans="1:26" ht="12.75" customHeight="1" x14ac:dyDescent="0.4">
      <c r="A39" s="2">
        <v>18</v>
      </c>
      <c r="B39" s="68" t="str">
        <f>VLOOKUP(A39,scores!F$1:G$72,2,FALSE)</f>
        <v>TGA Paul Goldthorpe &amp; Jimmy Stewart</v>
      </c>
      <c r="C39" s="62">
        <v>4</v>
      </c>
      <c r="D39" s="9"/>
      <c r="E39" s="63"/>
      <c r="F39" s="74" t="str">
        <f>IF(C38&gt;C39,B38,IF(C39&gt;C38,B39,""))</f>
        <v>TGA Paul Goldthorpe &amp; Jimmy Stewart</v>
      </c>
      <c r="G39" s="28">
        <v>2</v>
      </c>
      <c r="H39" s="63"/>
      <c r="I39" s="71"/>
      <c r="J39" s="64" t="s">
        <v>290</v>
      </c>
      <c r="K39" s="64"/>
      <c r="L39" s="9"/>
      <c r="M39" s="9"/>
      <c r="N39" s="9"/>
      <c r="O39" s="64"/>
      <c r="P39" s="9"/>
      <c r="Q39" s="9"/>
      <c r="R39" s="9"/>
      <c r="S39" s="64"/>
      <c r="T39" s="9"/>
      <c r="U39" s="9"/>
      <c r="X39" s="9"/>
      <c r="Y39" s="67"/>
      <c r="Z39" s="67"/>
    </row>
    <row r="40" spans="1:26" ht="12.75" customHeight="1" x14ac:dyDescent="0.4">
      <c r="A40" s="2">
        <v>31</v>
      </c>
      <c r="B40" s="70" t="str">
        <f>IF(C5&gt;C6,B5,IF(C6&gt;C5,B6,""))</f>
        <v>GLE Brett Beswick &amp; Gordon Gibson</v>
      </c>
      <c r="C40" s="62">
        <v>0</v>
      </c>
      <c r="D40" s="39"/>
      <c r="E40" s="71"/>
      <c r="F40" s="75" t="str">
        <f>IF(C40&gt;C41,B40,IF(C41&gt;C40,B41,""))</f>
        <v>TOK Phil Wilkinson &amp; Des Blair</v>
      </c>
      <c r="G40" s="28">
        <v>4</v>
      </c>
      <c r="H40" s="9"/>
      <c r="I40" s="9"/>
      <c r="J40" s="9"/>
      <c r="K40" s="64"/>
      <c r="L40" s="9"/>
      <c r="M40" s="9"/>
      <c r="N40" s="9"/>
      <c r="O40" s="64"/>
      <c r="P40" s="9"/>
      <c r="Q40" s="9"/>
      <c r="R40" s="9"/>
      <c r="S40" s="64"/>
      <c r="T40" s="9"/>
      <c r="U40" s="9"/>
      <c r="X40" s="9"/>
      <c r="Y40" s="67"/>
      <c r="Z40" s="67"/>
    </row>
    <row r="41" spans="1:26" ht="12.75" customHeight="1" x14ac:dyDescent="0.4">
      <c r="A41" s="2">
        <v>2</v>
      </c>
      <c r="B41" s="73" t="str">
        <f>VLOOKUP(A41,scores!F$1:G$72,2,FALSE)</f>
        <v>TOK Phil Wilkinson &amp; Des Blair</v>
      </c>
      <c r="C41" s="62">
        <v>4</v>
      </c>
      <c r="D41" s="9"/>
      <c r="E41" s="9"/>
      <c r="F41" s="5"/>
      <c r="G41" s="64"/>
      <c r="H41" s="9"/>
      <c r="I41" s="9"/>
      <c r="J41" s="9"/>
      <c r="K41" s="64"/>
      <c r="L41" s="9"/>
      <c r="M41" s="9"/>
      <c r="N41" s="9"/>
      <c r="O41" s="64"/>
      <c r="P41" s="9"/>
      <c r="Q41" s="9"/>
      <c r="R41" s="40" t="str">
        <f>IF(O25&gt;O26,N25,IF(O26&gt;O25,N26,""))</f>
        <v>TARC Bayden Jackson &amp; Simon Singleton</v>
      </c>
      <c r="S41" s="64"/>
      <c r="T41" s="9"/>
      <c r="U41" s="9"/>
      <c r="X41" s="9"/>
      <c r="Y41" s="67"/>
      <c r="Z41" s="67"/>
    </row>
    <row r="42" spans="1:26" ht="12.75" customHeight="1" x14ac:dyDescent="0.4">
      <c r="A42" s="78"/>
      <c r="B42" s="60"/>
      <c r="C42" s="79"/>
      <c r="D42" s="9"/>
      <c r="E42" s="9"/>
      <c r="F42" s="9"/>
      <c r="G42" s="79"/>
      <c r="H42" s="9"/>
      <c r="I42" s="9"/>
      <c r="J42" s="9"/>
      <c r="K42" s="79"/>
      <c r="L42" s="9"/>
      <c r="M42" s="9"/>
      <c r="N42" s="9"/>
      <c r="O42" s="79"/>
      <c r="P42" s="9"/>
      <c r="Q42" s="9"/>
      <c r="R42" s="9"/>
      <c r="S42" s="79"/>
      <c r="T42" s="9"/>
      <c r="U42" s="9"/>
      <c r="X42" s="9"/>
      <c r="Y42" s="67"/>
      <c r="Z42" s="67"/>
    </row>
    <row r="43" spans="1:26" ht="12.75" customHeight="1" x14ac:dyDescent="0.35">
      <c r="B43" s="60"/>
      <c r="C43" s="9"/>
      <c r="X43" s="9"/>
    </row>
    <row r="44" spans="1:26" ht="12.75" customHeight="1" x14ac:dyDescent="0.35">
      <c r="A44" s="2">
        <v>20</v>
      </c>
      <c r="B44" s="80" t="str">
        <f t="shared" ref="B44:B51" si="2">VLOOKUP(A44,V$10:W$29,2,FALSE)</f>
        <v>BYE7</v>
      </c>
      <c r="C44" s="25"/>
      <c r="X44" s="9"/>
    </row>
    <row r="45" spans="1:26" ht="12.75" customHeight="1" x14ac:dyDescent="0.35">
      <c r="A45" s="2">
        <v>13</v>
      </c>
      <c r="B45" s="81" t="str">
        <f t="shared" si="2"/>
        <v>GLE Aaron Williams &amp; Jared Rawlings</v>
      </c>
      <c r="C45" s="25">
        <v>3</v>
      </c>
      <c r="X45" s="9"/>
    </row>
    <row r="46" spans="1:26" ht="12.75" customHeight="1" x14ac:dyDescent="0.35">
      <c r="A46" s="2">
        <v>19</v>
      </c>
      <c r="B46" s="82" t="e">
        <f t="shared" si="2"/>
        <v>#N/A</v>
      </c>
      <c r="C46" s="25"/>
      <c r="X46" s="9"/>
    </row>
    <row r="47" spans="1:26" ht="12.75" customHeight="1" x14ac:dyDescent="0.35">
      <c r="A47" s="2">
        <v>14</v>
      </c>
      <c r="B47" s="58" t="str">
        <f t="shared" si="2"/>
        <v>HOW Ian Rowlay and Terry Andrews</v>
      </c>
      <c r="C47" s="25">
        <v>3</v>
      </c>
      <c r="X47" s="9"/>
    </row>
    <row r="48" spans="1:26" ht="12.75" customHeight="1" x14ac:dyDescent="0.35">
      <c r="A48" s="2">
        <v>18</v>
      </c>
      <c r="B48" s="80" t="str">
        <f t="shared" si="2"/>
        <v>BYE4</v>
      </c>
      <c r="C48" s="25"/>
      <c r="X48" s="9"/>
    </row>
    <row r="49" spans="1:26" ht="12.75" customHeight="1" x14ac:dyDescent="0.35">
      <c r="A49" s="2">
        <v>15</v>
      </c>
      <c r="B49" s="81" t="str">
        <f t="shared" si="2"/>
        <v>GLE Victoria Heavey &amp; Jane Wood</v>
      </c>
      <c r="C49" s="25">
        <v>3</v>
      </c>
      <c r="X49" s="9"/>
    </row>
    <row r="50" spans="1:26" ht="12.75" customHeight="1" x14ac:dyDescent="0.35">
      <c r="A50" s="2">
        <v>17</v>
      </c>
      <c r="B50" s="82" t="str">
        <f t="shared" si="2"/>
        <v>BYE</v>
      </c>
      <c r="C50" s="25"/>
      <c r="F50" s="6" t="s">
        <v>291</v>
      </c>
      <c r="X50" s="9"/>
    </row>
    <row r="51" spans="1:26" ht="12.75" customHeight="1" x14ac:dyDescent="0.35">
      <c r="A51" s="2">
        <v>16</v>
      </c>
      <c r="B51" s="58" t="str">
        <f t="shared" si="2"/>
        <v>TOK Brooke Paul &amp; Kelly Paul</v>
      </c>
      <c r="C51" s="25">
        <v>3</v>
      </c>
      <c r="X51" s="9"/>
    </row>
    <row r="52" spans="1:26" ht="12.75" customHeight="1" x14ac:dyDescent="0.35">
      <c r="B52" s="60"/>
      <c r="C52" s="9"/>
      <c r="X52" s="9"/>
    </row>
    <row r="53" spans="1:26" ht="12.75" customHeight="1" x14ac:dyDescent="0.4">
      <c r="A53" s="2">
        <v>1</v>
      </c>
      <c r="B53" s="83" t="str">
        <f>VLOOKUP(A53,V$10:W$29,2,FALSE)</f>
        <v>MNU Sarvan Singh &amp; Phil East</v>
      </c>
      <c r="C53" s="28">
        <v>3</v>
      </c>
      <c r="D53" s="63"/>
      <c r="E53" s="9"/>
      <c r="F53" s="84"/>
      <c r="G53" s="64"/>
      <c r="H53" s="9"/>
      <c r="I53" s="9"/>
      <c r="J53" s="85"/>
      <c r="K53" s="64"/>
      <c r="L53" s="9"/>
      <c r="M53" s="9"/>
      <c r="N53" s="9"/>
      <c r="O53" s="64"/>
      <c r="X53" s="9"/>
      <c r="Y53" s="67"/>
      <c r="Z53" s="67"/>
    </row>
    <row r="54" spans="1:26" ht="12.75" customHeight="1" x14ac:dyDescent="0.4">
      <c r="A54" s="2">
        <v>16</v>
      </c>
      <c r="B54" s="86" t="str">
        <f>IF(C50&gt;C51,B50,IF(C51&gt;C50,B51,""))</f>
        <v>TOK Brooke Paul &amp; Kelly Paul</v>
      </c>
      <c r="C54" s="28">
        <v>1</v>
      </c>
      <c r="D54" s="9"/>
      <c r="E54" s="71"/>
      <c r="F54" s="9"/>
      <c r="G54" s="64"/>
      <c r="H54" s="9"/>
      <c r="I54" s="9"/>
      <c r="J54" s="64"/>
      <c r="K54" s="64"/>
      <c r="L54" s="9"/>
      <c r="M54" s="9"/>
      <c r="N54" s="9"/>
      <c r="O54" s="64"/>
      <c r="X54" s="9"/>
      <c r="Y54" s="67"/>
      <c r="Z54" s="67"/>
    </row>
    <row r="55" spans="1:26" ht="12.75" customHeight="1" x14ac:dyDescent="0.4">
      <c r="A55" s="2"/>
      <c r="B55" s="87"/>
      <c r="C55" s="64"/>
      <c r="D55" s="9"/>
      <c r="E55" s="63"/>
      <c r="F55" s="88" t="str">
        <f>IF(C53&gt;C54,B53,IF(C54&gt;C53,B54,""))</f>
        <v>MNU Sarvan Singh &amp; Phil East</v>
      </c>
      <c r="G55" s="28">
        <v>1</v>
      </c>
      <c r="H55" s="63"/>
      <c r="I55" s="9"/>
      <c r="J55" s="126" t="str">
        <f>sections!B1</f>
        <v>CNZ North Island Pairs 2024</v>
      </c>
      <c r="K55" s="115"/>
      <c r="L55" s="115"/>
      <c r="M55" s="115"/>
      <c r="N55" s="115"/>
      <c r="O55" s="64"/>
      <c r="X55" s="9"/>
      <c r="Y55" s="67"/>
      <c r="Z55" s="67"/>
    </row>
    <row r="56" spans="1:26" ht="12.75" customHeight="1" x14ac:dyDescent="0.4">
      <c r="A56" s="2"/>
      <c r="B56" s="87"/>
      <c r="C56" s="64"/>
      <c r="D56" s="9"/>
      <c r="E56" s="71"/>
      <c r="F56" s="89" t="str">
        <f>IF(C57&gt;C58,B57,IF(C58&gt;C57,B58,""))</f>
        <v>PAL Aaron Wolland &amp; Richard Parata</v>
      </c>
      <c r="G56" s="28">
        <v>3</v>
      </c>
      <c r="H56" s="9"/>
      <c r="I56" s="71"/>
      <c r="J56" s="115"/>
      <c r="K56" s="115"/>
      <c r="L56" s="115"/>
      <c r="M56" s="115"/>
      <c r="N56" s="115"/>
      <c r="O56" s="64"/>
      <c r="X56" s="9"/>
      <c r="Y56" s="67"/>
      <c r="Z56" s="67"/>
    </row>
    <row r="57" spans="1:26" ht="12.75" customHeight="1" x14ac:dyDescent="0.4">
      <c r="A57" s="2">
        <v>9</v>
      </c>
      <c r="B57" s="70" t="str">
        <f t="shared" ref="B57:B58" si="3">VLOOKUP(A57,V$10:W$29,2,FALSE)</f>
        <v>PAL Aaron Wolland &amp; Richard Parata</v>
      </c>
      <c r="C57" s="28">
        <v>3</v>
      </c>
      <c r="D57" s="63"/>
      <c r="E57" s="71"/>
      <c r="F57" s="9"/>
      <c r="G57" s="64"/>
      <c r="H57" s="9"/>
      <c r="I57" s="71"/>
      <c r="J57" s="125" t="str">
        <f>sections!D1</f>
        <v>29/05/24-30/05/24</v>
      </c>
      <c r="K57" s="115"/>
      <c r="L57" s="115"/>
      <c r="M57" s="115"/>
      <c r="N57" s="115"/>
      <c r="O57" s="64"/>
      <c r="X57" s="9"/>
      <c r="Y57" s="67"/>
      <c r="Z57" s="67"/>
    </row>
    <row r="58" spans="1:26" ht="12.75" customHeight="1" x14ac:dyDescent="0.4">
      <c r="A58" s="2">
        <v>8</v>
      </c>
      <c r="B58" s="73" t="str">
        <f t="shared" si="3"/>
        <v>OTA Lee Thongtha &amp; Tu Hererahi</v>
      </c>
      <c r="C58" s="28">
        <v>2</v>
      </c>
      <c r="D58" s="9"/>
      <c r="E58" s="9"/>
      <c r="F58" s="9"/>
      <c r="G58" s="64"/>
      <c r="H58" s="9"/>
      <c r="I58" s="71"/>
      <c r="J58" s="9"/>
      <c r="K58" s="64"/>
      <c r="L58" s="9"/>
      <c r="M58" s="9"/>
      <c r="N58" s="9"/>
      <c r="O58" s="64"/>
      <c r="X58" s="9"/>
      <c r="Y58" s="67"/>
      <c r="Z58" s="67"/>
    </row>
    <row r="59" spans="1:26" ht="12.75" customHeight="1" x14ac:dyDescent="0.4">
      <c r="A59" s="2"/>
      <c r="B59" s="87"/>
      <c r="C59" s="64"/>
      <c r="D59" s="9"/>
      <c r="E59" s="9"/>
      <c r="F59" s="9"/>
      <c r="G59" s="64"/>
      <c r="H59" s="9"/>
      <c r="I59" s="63"/>
      <c r="J59" s="88" t="str">
        <f>IF(G55&gt;G56,F55,IF(G56&gt;G55,F56,""))</f>
        <v>PAL Aaron Wolland &amp; Richard Parata</v>
      </c>
      <c r="K59" s="28">
        <v>2</v>
      </c>
      <c r="L59" s="63"/>
      <c r="M59" s="9"/>
      <c r="N59" s="9"/>
      <c r="O59" s="64"/>
      <c r="X59" s="9"/>
      <c r="Y59" s="67"/>
      <c r="Z59" s="67"/>
    </row>
    <row r="60" spans="1:26" ht="12.75" customHeight="1" x14ac:dyDescent="0.4">
      <c r="A60" s="2"/>
      <c r="B60" s="87"/>
      <c r="C60" s="64"/>
      <c r="D60" s="9"/>
      <c r="E60" s="9"/>
      <c r="F60" s="9"/>
      <c r="G60" s="64"/>
      <c r="H60" s="9"/>
      <c r="I60" s="71"/>
      <c r="J60" s="89" t="str">
        <f>IF(G63&gt;G64,F63,IF(G64&gt;G63,F64,""))</f>
        <v>PAT Leighton Pologa &amp; John Harrison</v>
      </c>
      <c r="K60" s="28">
        <v>4</v>
      </c>
      <c r="L60" s="9"/>
      <c r="M60" s="71"/>
      <c r="N60" s="9"/>
      <c r="O60" s="64"/>
      <c r="X60" s="9"/>
      <c r="Y60" s="67"/>
      <c r="Z60" s="67"/>
    </row>
    <row r="61" spans="1:26" ht="12.75" customHeight="1" x14ac:dyDescent="0.4">
      <c r="A61" s="2">
        <v>5</v>
      </c>
      <c r="B61" s="83" t="str">
        <f t="shared" ref="B61:B62" si="4">VLOOKUP(A61,V$10:W$29,2,FALSE)</f>
        <v>PAT Leighton Pologa &amp; John Harrison</v>
      </c>
      <c r="C61" s="28">
        <v>3</v>
      </c>
      <c r="D61" s="63"/>
      <c r="E61" s="9"/>
      <c r="F61" s="9"/>
      <c r="G61" s="64"/>
      <c r="H61" s="9"/>
      <c r="I61" s="71"/>
      <c r="J61" s="9"/>
      <c r="K61" s="64"/>
      <c r="L61" s="9"/>
      <c r="M61" s="71"/>
      <c r="N61" s="9"/>
      <c r="O61" s="64"/>
      <c r="X61" s="9"/>
      <c r="Y61" s="67"/>
      <c r="Z61" s="67"/>
    </row>
    <row r="62" spans="1:26" ht="12.75" customHeight="1" x14ac:dyDescent="0.4">
      <c r="A62" s="2">
        <v>12</v>
      </c>
      <c r="B62" s="86" t="str">
        <f t="shared" si="4"/>
        <v>OTA Kalolo Sooalo &amp; Arjohn Guan</v>
      </c>
      <c r="C62" s="28">
        <v>1</v>
      </c>
      <c r="D62" s="9"/>
      <c r="E62" s="71"/>
      <c r="F62" s="9"/>
      <c r="G62" s="64"/>
      <c r="H62" s="9"/>
      <c r="I62" s="71"/>
      <c r="J62" s="9"/>
      <c r="K62" s="64"/>
      <c r="L62" s="9"/>
      <c r="M62" s="71"/>
      <c r="N62" s="9"/>
      <c r="O62" s="64"/>
      <c r="X62" s="9"/>
      <c r="Y62" s="67"/>
      <c r="Z62" s="67"/>
    </row>
    <row r="63" spans="1:26" ht="12.75" customHeight="1" x14ac:dyDescent="0.4">
      <c r="A63" s="2"/>
      <c r="B63" s="87"/>
      <c r="C63" s="64"/>
      <c r="D63" s="9"/>
      <c r="E63" s="63"/>
      <c r="F63" s="74" t="str">
        <f>IF(C61&gt;C62,B61,IF(C62&gt;C61,B62,""))</f>
        <v>PAT Leighton Pologa &amp; John Harrison</v>
      </c>
      <c r="G63" s="28">
        <v>3</v>
      </c>
      <c r="H63" s="63"/>
      <c r="I63" s="71"/>
      <c r="J63" s="9"/>
      <c r="K63" s="64"/>
      <c r="L63" s="9"/>
      <c r="M63" s="71"/>
      <c r="N63" s="9"/>
      <c r="O63" s="64"/>
      <c r="X63" s="9"/>
      <c r="Y63" s="67"/>
      <c r="Z63" s="67"/>
    </row>
    <row r="64" spans="1:26" ht="12.75" customHeight="1" x14ac:dyDescent="0.4">
      <c r="A64" s="2"/>
      <c r="B64" s="87"/>
      <c r="C64" s="64"/>
      <c r="D64" s="9"/>
      <c r="E64" s="71"/>
      <c r="F64" s="75" t="str">
        <f>IF(C65&gt;C66,B65,IF(C66&gt;C65,B66,""))</f>
        <v>LEV Billy McIntyre &amp; Crystalee Jane</v>
      </c>
      <c r="G64" s="28">
        <v>1</v>
      </c>
      <c r="H64" s="9"/>
      <c r="I64" s="9"/>
      <c r="J64" s="9"/>
      <c r="K64" s="64"/>
      <c r="L64" s="9"/>
      <c r="M64" s="71"/>
      <c r="N64" s="9"/>
      <c r="O64" s="64"/>
      <c r="X64" s="9"/>
      <c r="Y64" s="67"/>
      <c r="Z64" s="67"/>
    </row>
    <row r="65" spans="1:26" ht="12.75" customHeight="1" x14ac:dyDescent="0.4">
      <c r="A65" s="2">
        <v>13</v>
      </c>
      <c r="B65" s="70" t="str">
        <f>IF(C44&gt;C45,B44,IF(C45&gt;C44,B45,""))</f>
        <v>GLE Aaron Williams &amp; Jared Rawlings</v>
      </c>
      <c r="C65" s="28">
        <v>1</v>
      </c>
      <c r="D65" s="63"/>
      <c r="E65" s="71"/>
      <c r="F65" s="9"/>
      <c r="G65" s="64"/>
      <c r="H65" s="9"/>
      <c r="I65" s="9"/>
      <c r="J65" s="9"/>
      <c r="K65" s="64"/>
      <c r="L65" s="9"/>
      <c r="M65" s="71"/>
      <c r="N65" s="124" t="s">
        <v>292</v>
      </c>
      <c r="O65" s="115"/>
      <c r="X65" s="9"/>
      <c r="Y65" s="67"/>
      <c r="Z65" s="67"/>
    </row>
    <row r="66" spans="1:26" ht="12.75" customHeight="1" x14ac:dyDescent="0.4">
      <c r="A66" s="2">
        <v>4</v>
      </c>
      <c r="B66" s="73" t="str">
        <f>VLOOKUP(A66,V$10:W$29,2,FALSE)</f>
        <v>LEV Billy McIntyre &amp; Crystalee Jane</v>
      </c>
      <c r="C66" s="28">
        <v>3</v>
      </c>
      <c r="D66" s="9"/>
      <c r="E66" s="9"/>
      <c r="F66" s="9"/>
      <c r="G66" s="64"/>
      <c r="H66" s="9"/>
      <c r="I66" s="9"/>
      <c r="J66" s="9"/>
      <c r="K66" s="64"/>
      <c r="L66" s="9"/>
      <c r="M66" s="71"/>
      <c r="N66" s="107"/>
      <c r="O66" s="107"/>
      <c r="X66" s="9"/>
      <c r="Y66" s="67"/>
      <c r="Z66" s="67"/>
    </row>
    <row r="67" spans="1:26" ht="12.75" customHeight="1" x14ac:dyDescent="0.4">
      <c r="A67" s="2"/>
      <c r="B67" s="87"/>
      <c r="C67" s="64"/>
      <c r="D67" s="9"/>
      <c r="E67" s="9"/>
      <c r="F67" s="64"/>
      <c r="G67" s="64"/>
      <c r="H67" s="9"/>
      <c r="I67" s="9"/>
      <c r="J67" s="64"/>
      <c r="K67" s="64"/>
      <c r="L67" s="9"/>
      <c r="M67" s="63"/>
      <c r="N67" s="88" t="str">
        <f>IF(K59&gt;K60,J59,IF(K60&gt;K59,J60,""))</f>
        <v>PAT Leighton Pologa &amp; John Harrison</v>
      </c>
      <c r="O67" s="28">
        <v>4</v>
      </c>
      <c r="X67" s="9"/>
    </row>
    <row r="68" spans="1:26" ht="12.75" customHeight="1" x14ac:dyDescent="0.4">
      <c r="A68" s="2"/>
      <c r="B68" s="87"/>
      <c r="C68" s="64"/>
      <c r="D68" s="9"/>
      <c r="E68" s="9"/>
      <c r="F68" s="9"/>
      <c r="G68" s="64"/>
      <c r="H68" s="9"/>
      <c r="I68" s="9"/>
      <c r="J68" s="9"/>
      <c r="K68" s="64"/>
      <c r="L68" s="9"/>
      <c r="M68" s="71"/>
      <c r="N68" s="89" t="str">
        <f>IF(K75&gt;K76,J75,IF(K76&gt;K75,J76,""))</f>
        <v>OTA Saolele Tavae &amp; Fili Salia</v>
      </c>
      <c r="O68" s="28">
        <v>3</v>
      </c>
      <c r="X68" s="9"/>
    </row>
    <row r="69" spans="1:26" ht="12.75" customHeight="1" x14ac:dyDescent="0.4">
      <c r="A69" s="2">
        <v>3</v>
      </c>
      <c r="B69" s="83" t="str">
        <f>VLOOKUP(A69,V$10:W$29,2,FALSE)</f>
        <v>WAI Brent Wells &amp; Riley James</v>
      </c>
      <c r="C69" s="28">
        <v>3</v>
      </c>
      <c r="D69" s="63"/>
      <c r="E69" s="9"/>
      <c r="F69" s="9"/>
      <c r="G69" s="64"/>
      <c r="H69" s="9"/>
      <c r="I69" s="9"/>
      <c r="J69" s="9"/>
      <c r="K69" s="64"/>
      <c r="L69" s="9"/>
      <c r="M69" s="71"/>
      <c r="N69" s="64"/>
      <c r="O69" s="64" t="s">
        <v>293</v>
      </c>
      <c r="X69" s="9"/>
    </row>
    <row r="70" spans="1:26" ht="12.75" customHeight="1" x14ac:dyDescent="0.4">
      <c r="A70" s="2">
        <v>14</v>
      </c>
      <c r="B70" s="86" t="str">
        <f>IF(C46&gt;C47,B46,IF(C47&gt;C46,B47,""))</f>
        <v>HOW Ian Rowlay and Terry Andrews</v>
      </c>
      <c r="C70" s="28">
        <v>1</v>
      </c>
      <c r="D70" s="9"/>
      <c r="E70" s="71"/>
      <c r="F70" s="9"/>
      <c r="G70" s="64"/>
      <c r="H70" s="9"/>
      <c r="I70" s="9"/>
      <c r="J70" s="9"/>
      <c r="K70" s="64"/>
      <c r="L70" s="9"/>
      <c r="M70" s="71"/>
      <c r="N70" s="9"/>
      <c r="O70" s="64"/>
      <c r="X70" s="9"/>
    </row>
    <row r="71" spans="1:26" ht="12.75" customHeight="1" x14ac:dyDescent="0.4">
      <c r="A71" s="2"/>
      <c r="B71" s="87"/>
      <c r="C71" s="64"/>
      <c r="D71" s="9"/>
      <c r="E71" s="63"/>
      <c r="F71" s="88" t="str">
        <f>IF(C69&gt;C70,B69,IF(C70&gt;C69,B70,""))</f>
        <v>WAI Brent Wells &amp; Riley James</v>
      </c>
      <c r="G71" s="28">
        <v>1</v>
      </c>
      <c r="H71" s="63"/>
      <c r="I71" s="9"/>
      <c r="J71" s="9"/>
      <c r="K71" s="64"/>
      <c r="L71" s="9"/>
      <c r="M71" s="71"/>
      <c r="N71" s="64"/>
      <c r="O71" s="64"/>
      <c r="X71" s="9"/>
    </row>
    <row r="72" spans="1:26" ht="12.75" customHeight="1" x14ac:dyDescent="0.4">
      <c r="A72" s="2"/>
      <c r="B72" s="87"/>
      <c r="C72" s="64"/>
      <c r="D72" s="9"/>
      <c r="E72" s="71"/>
      <c r="F72" s="89" t="str">
        <f>IF(C73&gt;C74,B73,IF(C74&gt;C73,B74,""))</f>
        <v>OTA Saolele Tavae &amp; Fili Salia</v>
      </c>
      <c r="G72" s="28">
        <v>3</v>
      </c>
      <c r="H72" s="9"/>
      <c r="I72" s="71"/>
      <c r="J72" s="9"/>
      <c r="K72" s="64"/>
      <c r="L72" s="9"/>
      <c r="M72" s="71"/>
      <c r="N72" s="9"/>
      <c r="O72" s="64"/>
      <c r="X72" s="9"/>
    </row>
    <row r="73" spans="1:26" ht="12.75" customHeight="1" x14ac:dyDescent="0.4">
      <c r="A73" s="2">
        <v>11</v>
      </c>
      <c r="B73" s="70" t="str">
        <f t="shared" ref="B73:B74" si="5">VLOOKUP(A73,V$10:W$29,2,FALSE)</f>
        <v>HOW Jason Pickels and Andy Wang</v>
      </c>
      <c r="C73" s="28">
        <v>0</v>
      </c>
      <c r="D73" s="63"/>
      <c r="E73" s="71"/>
      <c r="F73" s="9"/>
      <c r="G73" s="64"/>
      <c r="H73" s="9"/>
      <c r="I73" s="71"/>
      <c r="J73" s="9"/>
      <c r="K73" s="64"/>
      <c r="L73" s="9"/>
      <c r="M73" s="71"/>
      <c r="N73" s="9"/>
      <c r="O73" s="64"/>
      <c r="X73" s="9"/>
    </row>
    <row r="74" spans="1:26" ht="12.75" customHeight="1" x14ac:dyDescent="0.4">
      <c r="A74" s="2">
        <v>6</v>
      </c>
      <c r="B74" s="73" t="str">
        <f t="shared" si="5"/>
        <v>OTA Saolele Tavae &amp; Fili Salia</v>
      </c>
      <c r="C74" s="28">
        <v>3</v>
      </c>
      <c r="D74" s="9"/>
      <c r="E74" s="9"/>
      <c r="F74" s="9"/>
      <c r="G74" s="64"/>
      <c r="H74" s="9"/>
      <c r="I74" s="71"/>
      <c r="J74" s="9"/>
      <c r="K74" s="64"/>
      <c r="L74" s="9"/>
      <c r="M74" s="71"/>
      <c r="N74" s="9"/>
      <c r="O74" s="64"/>
      <c r="X74" s="9"/>
    </row>
    <row r="75" spans="1:26" ht="12.75" customHeight="1" x14ac:dyDescent="0.4">
      <c r="A75" s="2"/>
      <c r="B75" s="87"/>
      <c r="C75" s="64"/>
      <c r="D75" s="9"/>
      <c r="E75" s="9"/>
      <c r="F75" s="9"/>
      <c r="G75" s="64"/>
      <c r="H75" s="9"/>
      <c r="I75" s="63"/>
      <c r="J75" s="74" t="str">
        <f>IF(G71&gt;G72,F71,IF(G72&gt;G71,F72,""))</f>
        <v>OTA Saolele Tavae &amp; Fili Salia</v>
      </c>
      <c r="K75" s="28">
        <v>4</v>
      </c>
      <c r="L75" s="63"/>
      <c r="M75" s="71"/>
      <c r="N75" s="9"/>
      <c r="O75" s="64"/>
      <c r="X75" s="9"/>
    </row>
    <row r="76" spans="1:26" ht="12.75" customHeight="1" x14ac:dyDescent="0.4">
      <c r="A76" s="2"/>
      <c r="B76" s="87"/>
      <c r="C76" s="64"/>
      <c r="D76" s="9"/>
      <c r="E76" s="9"/>
      <c r="F76" s="9"/>
      <c r="G76" s="64"/>
      <c r="H76" s="9"/>
      <c r="I76" s="71"/>
      <c r="J76" s="75" t="str">
        <f>IF(G79&gt;G80,F79,IF(G80&gt;G79,F80,""))</f>
        <v>POR Craig Steinmetz &amp; Wayne Tibbitts</v>
      </c>
      <c r="K76" s="28">
        <v>1</v>
      </c>
      <c r="L76" s="9"/>
      <c r="M76" s="9"/>
      <c r="N76" s="9"/>
      <c r="O76" s="64"/>
      <c r="X76" s="9"/>
    </row>
    <row r="77" spans="1:26" ht="12.75" customHeight="1" x14ac:dyDescent="0.4">
      <c r="A77" s="2">
        <v>7</v>
      </c>
      <c r="B77" s="83" t="str">
        <f t="shared" ref="B77:B78" si="6">VLOOKUP(A77,V$10:W$29,2,FALSE)</f>
        <v>WAI Saiju Thomas &amp; Gary Abella</v>
      </c>
      <c r="C77" s="28">
        <v>0</v>
      </c>
      <c r="D77" s="63"/>
      <c r="E77" s="9"/>
      <c r="F77" s="9"/>
      <c r="G77" s="64"/>
      <c r="H77" s="9"/>
      <c r="I77" s="71"/>
      <c r="J77" s="64" t="s">
        <v>289</v>
      </c>
      <c r="K77" s="64"/>
      <c r="L77" s="9"/>
      <c r="M77" s="9"/>
      <c r="N77" s="9"/>
      <c r="O77" s="64"/>
      <c r="X77" s="9"/>
    </row>
    <row r="78" spans="1:26" ht="12.75" customHeight="1" x14ac:dyDescent="0.4">
      <c r="A78" s="2">
        <v>10</v>
      </c>
      <c r="B78" s="86" t="str">
        <f t="shared" si="6"/>
        <v>SWA Deon Rawlings &amp; Eli French</v>
      </c>
      <c r="C78" s="28">
        <v>3</v>
      </c>
      <c r="D78" s="9"/>
      <c r="E78" s="71"/>
      <c r="F78" s="9"/>
      <c r="G78" s="64"/>
      <c r="H78" s="9"/>
      <c r="I78" s="71"/>
      <c r="J78" s="9"/>
      <c r="K78" s="64"/>
      <c r="L78" s="9"/>
      <c r="M78" s="9"/>
      <c r="N78" s="9"/>
      <c r="O78" s="64"/>
      <c r="X78" s="9"/>
    </row>
    <row r="79" spans="1:26" ht="12.75" customHeight="1" x14ac:dyDescent="0.4">
      <c r="A79" s="2"/>
      <c r="B79" s="87"/>
      <c r="C79" s="64"/>
      <c r="D79" s="9"/>
      <c r="E79" s="63"/>
      <c r="F79" s="74" t="str">
        <f>IF(C77&gt;C78,B77,IF(C78&gt;C77,B78,""))</f>
        <v>SWA Deon Rawlings &amp; Eli French</v>
      </c>
      <c r="G79" s="28">
        <v>0</v>
      </c>
      <c r="H79" s="63"/>
      <c r="I79" s="71"/>
      <c r="J79" s="9"/>
      <c r="K79" s="64"/>
      <c r="L79" s="9"/>
      <c r="M79" s="9"/>
      <c r="N79" s="9"/>
      <c r="O79" s="64"/>
      <c r="X79" s="9"/>
    </row>
    <row r="80" spans="1:26" ht="12.75" customHeight="1" x14ac:dyDescent="0.4">
      <c r="A80" s="2"/>
      <c r="B80" s="87"/>
      <c r="C80" s="64"/>
      <c r="D80" s="9"/>
      <c r="E80" s="71"/>
      <c r="F80" s="75" t="str">
        <f>IF(C81&gt;C82,B81,IF(C82&gt;C81,B82,""))</f>
        <v>POR Craig Steinmetz &amp; Wayne Tibbitts</v>
      </c>
      <c r="G80" s="28">
        <v>3</v>
      </c>
      <c r="H80" s="9"/>
      <c r="I80" s="9"/>
      <c r="J80" s="9"/>
      <c r="K80" s="64"/>
      <c r="L80" s="9"/>
      <c r="M80" s="9"/>
      <c r="N80" s="9"/>
      <c r="O80" s="64"/>
      <c r="X80" s="9"/>
    </row>
    <row r="81" spans="1:26" ht="12.75" customHeight="1" x14ac:dyDescent="0.4">
      <c r="A81" s="2">
        <v>15</v>
      </c>
      <c r="B81" s="70" t="str">
        <f>IF(C48&gt;C49,B48,IF(C49&gt;C48,B49,""))</f>
        <v>GLE Victoria Heavey &amp; Jane Wood</v>
      </c>
      <c r="C81" s="28">
        <v>0</v>
      </c>
      <c r="D81" s="63"/>
      <c r="E81" s="71"/>
      <c r="F81" s="64" t="s">
        <v>290</v>
      </c>
      <c r="G81" s="64"/>
      <c r="H81" s="9"/>
      <c r="I81" s="9"/>
      <c r="J81" s="9"/>
      <c r="K81" s="64"/>
      <c r="L81" s="9"/>
      <c r="M81" s="9"/>
      <c r="N81" s="9"/>
      <c r="O81" s="64"/>
      <c r="X81" s="9"/>
    </row>
    <row r="82" spans="1:26" ht="12.75" customHeight="1" x14ac:dyDescent="0.4">
      <c r="A82" s="2">
        <v>2</v>
      </c>
      <c r="B82" s="73" t="str">
        <f>VLOOKUP(A82,V$10:W$29,2,FALSE)</f>
        <v>POR Craig Steinmetz &amp; Wayne Tibbitts</v>
      </c>
      <c r="C82" s="28">
        <v>3</v>
      </c>
      <c r="D82" s="9"/>
      <c r="E82" s="9"/>
      <c r="F82" s="9"/>
      <c r="G82" s="64"/>
      <c r="H82" s="9"/>
      <c r="I82" s="9"/>
      <c r="J82" s="9"/>
      <c r="K82" s="64"/>
      <c r="L82" s="9"/>
      <c r="M82" s="9"/>
      <c r="N82" s="9"/>
      <c r="O82" s="64"/>
      <c r="X82" s="9"/>
    </row>
    <row r="83" spans="1:26" ht="12.75" customHeight="1" x14ac:dyDescent="0.4">
      <c r="A83" s="2"/>
      <c r="B83" s="87"/>
      <c r="C83" s="64"/>
      <c r="D83" s="9"/>
      <c r="E83" s="9"/>
      <c r="F83" s="9"/>
      <c r="G83" s="64"/>
      <c r="H83" s="9"/>
      <c r="I83" s="9"/>
      <c r="J83" s="9"/>
      <c r="K83" s="64"/>
      <c r="L83" s="9"/>
      <c r="M83" s="9"/>
      <c r="N83" s="9"/>
      <c r="O83" s="64"/>
      <c r="X83" s="9"/>
    </row>
    <row r="84" spans="1:26" ht="12.75" customHeight="1" x14ac:dyDescent="0.4">
      <c r="A84" s="9"/>
      <c r="B84" s="9"/>
      <c r="C84" s="9"/>
      <c r="D84" s="64"/>
      <c r="E84" s="9"/>
      <c r="F84" s="9"/>
      <c r="G84" s="9"/>
      <c r="H84" s="64"/>
      <c r="I84" s="9"/>
      <c r="J84" s="9"/>
      <c r="K84" s="9"/>
      <c r="L84" s="64"/>
      <c r="Q84" s="67"/>
      <c r="R84" s="67"/>
      <c r="S84" s="67"/>
    </row>
    <row r="85" spans="1:26" ht="12.75" customHeight="1" x14ac:dyDescent="0.35">
      <c r="A85" s="6">
        <v>36</v>
      </c>
      <c r="B85" s="90" t="str">
        <f>VLOOKUP(A85+36,scores!F$1:G$82,2,FALSE)</f>
        <v>MNU Ivona Coutts &amp; Addison Argus</v>
      </c>
      <c r="C85" s="25">
        <v>3</v>
      </c>
      <c r="X85" s="9"/>
    </row>
    <row r="86" spans="1:26" ht="12.75" customHeight="1" x14ac:dyDescent="0.35">
      <c r="A86" s="6">
        <v>29</v>
      </c>
      <c r="B86" s="91" t="str">
        <f>VLOOKUP(A86+36,scores!F$1:G$82,2,FALSE)</f>
        <v>TGA Wendy Thorn &amp; Pallas Elvin-Dewis</v>
      </c>
      <c r="C86" s="25">
        <v>1</v>
      </c>
      <c r="X86" s="9"/>
    </row>
    <row r="87" spans="1:26" ht="12.75" customHeight="1" x14ac:dyDescent="0.35">
      <c r="A87" s="6">
        <v>35</v>
      </c>
      <c r="B87" s="57" t="str">
        <f>VLOOKUP(A87+36,scores!F$1:G$82,2,FALSE)</f>
        <v>PUK Michael Langdon &amp; Ned Apanui</v>
      </c>
      <c r="C87" s="25">
        <v>3</v>
      </c>
      <c r="F87" s="6" t="s">
        <v>284</v>
      </c>
      <c r="X87" s="9"/>
    </row>
    <row r="88" spans="1:26" ht="12.75" customHeight="1" x14ac:dyDescent="0.35">
      <c r="A88" s="6">
        <v>30</v>
      </c>
      <c r="B88" s="58" t="str">
        <f>VLOOKUP(A88+36,scores!F$1:G$82,2,FALSE)</f>
        <v>GIS Glen R-Atkins &amp; Alex Nanai</v>
      </c>
      <c r="C88" s="25">
        <v>1</v>
      </c>
      <c r="F88" s="9" t="s">
        <v>285</v>
      </c>
      <c r="X88" s="9"/>
    </row>
    <row r="89" spans="1:26" ht="12.75" customHeight="1" x14ac:dyDescent="0.35">
      <c r="A89" s="6">
        <v>34</v>
      </c>
      <c r="B89" s="90" t="str">
        <f>VLOOKUP(A89+36,scores!F$1:G$82,2,FALSE)</f>
        <v>TGA Daniel Kaio and Karlene Taylor</v>
      </c>
      <c r="C89" s="25">
        <v>3</v>
      </c>
      <c r="F89" s="6" t="s">
        <v>286</v>
      </c>
      <c r="X89" s="9"/>
    </row>
    <row r="90" spans="1:26" ht="12.75" customHeight="1" x14ac:dyDescent="0.35">
      <c r="A90" s="6">
        <v>31</v>
      </c>
      <c r="B90" s="91" t="str">
        <f>VLOOKUP(A90+36,scores!F$1:G$82,2,FALSE)</f>
        <v>WHAN Cory Diamond &amp; Paul Stevens</v>
      </c>
      <c r="C90" s="25">
        <v>2</v>
      </c>
      <c r="X90" s="9"/>
    </row>
    <row r="91" spans="1:26" ht="12.75" customHeight="1" x14ac:dyDescent="0.35">
      <c r="A91" s="6">
        <v>32</v>
      </c>
      <c r="B91" s="57" t="str">
        <f>VLOOKUP(A91+36,scores!F$1:G$82,2,FALSE)</f>
        <v>PAT Robyn Harris &amp; Kelly Pologa</v>
      </c>
      <c r="C91" s="25">
        <v>3</v>
      </c>
      <c r="X91" s="9"/>
    </row>
    <row r="92" spans="1:26" ht="12.75" customHeight="1" x14ac:dyDescent="0.35">
      <c r="A92" s="6">
        <v>33</v>
      </c>
      <c r="B92" s="58" t="str">
        <f>VLOOKUP(A92+36,scores!F$1:G$82,2,FALSE)</f>
        <v>TGA Mark Parkinson &amp; Patuwai Woods</v>
      </c>
      <c r="C92" s="25">
        <v>0</v>
      </c>
      <c r="X92" s="9"/>
    </row>
    <row r="93" spans="1:26" ht="12.75" customHeight="1" x14ac:dyDescent="0.35">
      <c r="B93" s="60"/>
      <c r="C93" s="9"/>
      <c r="X93" s="9"/>
    </row>
    <row r="94" spans="1:26" ht="12.75" customHeight="1" x14ac:dyDescent="0.4">
      <c r="A94" s="2">
        <v>1</v>
      </c>
      <c r="B94" s="92" t="str">
        <f>VLOOKUP(A94+36,scores!F$1:G$82,2,FALSE)</f>
        <v>PAT Sudeep Prasad and Manoj Gounder</v>
      </c>
      <c r="C94" s="62">
        <v>3</v>
      </c>
      <c r="D94" s="63"/>
      <c r="E94" s="9"/>
      <c r="F94" s="9"/>
      <c r="G94" s="64"/>
      <c r="H94" s="9"/>
      <c r="I94" s="9"/>
      <c r="J94" s="124">
        <f>sections!B85</f>
        <v>0</v>
      </c>
      <c r="K94" s="115"/>
      <c r="L94" s="115"/>
      <c r="M94" s="115"/>
      <c r="N94" s="115"/>
      <c r="O94" s="115"/>
      <c r="P94" s="115"/>
      <c r="Q94" s="9"/>
      <c r="R94" s="9"/>
      <c r="S94" s="64"/>
      <c r="T94" s="65" t="str">
        <f>IF(C85&gt;C86,B86,IF(C86&gt;C85,B85,"29"))</f>
        <v>TGA Wendy Thorn &amp; Pallas Elvin-Dewis</v>
      </c>
      <c r="U94" s="66">
        <f>VLOOKUP(T94,scores!$G$1:$H$83,2,FALSE)</f>
        <v>65</v>
      </c>
      <c r="V94" s="6">
        <f t="shared" ref="V94:V105" si="7">RANK(U94,U$94:U$113,1)</f>
        <v>13</v>
      </c>
      <c r="W94" s="65" t="str">
        <f t="shared" ref="W94:W105" si="8">T94</f>
        <v>TGA Wendy Thorn &amp; Pallas Elvin-Dewis</v>
      </c>
      <c r="X94" s="9"/>
      <c r="Y94" s="67"/>
      <c r="Z94" s="67"/>
    </row>
    <row r="95" spans="1:26" ht="12.75" customHeight="1" x14ac:dyDescent="0.4">
      <c r="A95" s="2">
        <v>32</v>
      </c>
      <c r="B95" s="93" t="str">
        <f>IF(C91&gt;C92,B91,IF(C92&gt;C91,B92,""))</f>
        <v>PAT Robyn Harris &amp; Kelly Pologa</v>
      </c>
      <c r="C95" s="62">
        <v>2</v>
      </c>
      <c r="D95" s="9"/>
      <c r="E95" s="63"/>
      <c r="F95" s="94" t="str">
        <f>IF(C94&gt;C95,B94,IF(C95&gt;C94,B95,""))</f>
        <v>PAT Sudeep Prasad and Manoj Gounder</v>
      </c>
      <c r="G95" s="62">
        <v>1</v>
      </c>
      <c r="H95" s="63"/>
      <c r="I95" s="9"/>
      <c r="J95" s="115"/>
      <c r="K95" s="115"/>
      <c r="L95" s="115"/>
      <c r="M95" s="115"/>
      <c r="N95" s="115"/>
      <c r="O95" s="115"/>
      <c r="P95" s="115"/>
      <c r="Q95" s="9"/>
      <c r="R95" s="9"/>
      <c r="S95" s="64"/>
      <c r="T95" s="65" t="str">
        <f>IF(C87&gt;C88,B88,IF(C88&gt;C87,B87,"30"))</f>
        <v>GIS Glen R-Atkins &amp; Alex Nanai</v>
      </c>
      <c r="U95" s="66">
        <f>VLOOKUP(T95,scores!$G$1:$H$83,2,FALSE)</f>
        <v>66</v>
      </c>
      <c r="V95" s="6">
        <f t="shared" si="7"/>
        <v>14</v>
      </c>
      <c r="W95" s="65" t="str">
        <f t="shared" si="8"/>
        <v>GIS Glen R-Atkins &amp; Alex Nanai</v>
      </c>
      <c r="X95" s="9"/>
      <c r="Y95" s="67"/>
      <c r="Z95" s="67"/>
    </row>
    <row r="96" spans="1:26" ht="12.75" customHeight="1" x14ac:dyDescent="0.4">
      <c r="A96" s="2">
        <v>17</v>
      </c>
      <c r="B96" s="70" t="str">
        <f>VLOOKUP(A96+36,scores!F$1:G$82,2,FALSE)</f>
        <v>TOK Gill Mitchell &amp; Graham Mitchell</v>
      </c>
      <c r="C96" s="62">
        <v>2</v>
      </c>
      <c r="D96" s="39"/>
      <c r="E96" s="71"/>
      <c r="F96" s="95" t="str">
        <f>IF(C96&gt;C97,B96,IF(C97&gt;C96,B97,""))</f>
        <v>PUK Rose Rawiri &amp; Mel Apanui</v>
      </c>
      <c r="G96" s="62">
        <v>3</v>
      </c>
      <c r="H96" s="9"/>
      <c r="I96" s="71"/>
      <c r="J96" s="9"/>
      <c r="K96" s="125">
        <f>sections!D85</f>
        <v>0</v>
      </c>
      <c r="L96" s="115"/>
      <c r="M96" s="115"/>
      <c r="N96" s="115"/>
      <c r="O96" s="115"/>
      <c r="P96" s="115"/>
      <c r="Q96" s="9"/>
      <c r="R96" s="9"/>
      <c r="S96" s="64"/>
      <c r="T96" s="65" t="str">
        <f>IF(C89&gt;C90,B90,IF(C90&gt;C89,B89,"31"))</f>
        <v>WHAN Cory Diamond &amp; Paul Stevens</v>
      </c>
      <c r="U96" s="66">
        <f>VLOOKUP(T96,scores!$G$1:$H$83,2,FALSE)</f>
        <v>67</v>
      </c>
      <c r="V96" s="6">
        <f t="shared" si="7"/>
        <v>15</v>
      </c>
      <c r="W96" s="65" t="str">
        <f t="shared" si="8"/>
        <v>WHAN Cory Diamond &amp; Paul Stevens</v>
      </c>
      <c r="X96" s="9"/>
      <c r="Y96" s="67"/>
      <c r="Z96" s="67"/>
    </row>
    <row r="97" spans="1:26" ht="12.75" customHeight="1" x14ac:dyDescent="0.4">
      <c r="A97" s="2">
        <v>16</v>
      </c>
      <c r="B97" s="73" t="str">
        <f>VLOOKUP(A97+36,scores!F$1:G$82,2,FALSE)</f>
        <v>PUK Rose Rawiri &amp; Mel Apanui</v>
      </c>
      <c r="C97" s="62">
        <v>3</v>
      </c>
      <c r="D97" s="9"/>
      <c r="E97" s="9"/>
      <c r="G97" s="64"/>
      <c r="H97" s="9"/>
      <c r="I97" s="63"/>
      <c r="J97" s="94" t="str">
        <f>IF(G95&gt;G96,F95,IF(G96&gt;G95,F96,""))</f>
        <v>PUK Rose Rawiri &amp; Mel Apanui</v>
      </c>
      <c r="K97" s="28">
        <v>3</v>
      </c>
      <c r="L97" s="63"/>
      <c r="M97" s="9"/>
      <c r="N97" s="9"/>
      <c r="O97" s="64"/>
      <c r="P97" s="9"/>
      <c r="Q97" s="9"/>
      <c r="R97" s="9"/>
      <c r="S97" s="64"/>
      <c r="T97" s="65" t="str">
        <f>IF(C91&gt;C92,B92,IF(C92&gt;C91,B91,"32"))</f>
        <v>TGA Mark Parkinson &amp; Patuwai Woods</v>
      </c>
      <c r="U97" s="66">
        <f>VLOOKUP(T97,scores!$G$1:$H$83,2,FALSE)</f>
        <v>69</v>
      </c>
      <c r="V97" s="6">
        <f t="shared" si="7"/>
        <v>16</v>
      </c>
      <c r="W97" s="65" t="str">
        <f t="shared" si="8"/>
        <v>TGA Mark Parkinson &amp; Patuwai Woods</v>
      </c>
      <c r="X97" s="9"/>
      <c r="Y97" s="67"/>
      <c r="Z97" s="67"/>
    </row>
    <row r="98" spans="1:26" ht="12.75" customHeight="1" x14ac:dyDescent="0.4">
      <c r="A98" s="2">
        <v>9</v>
      </c>
      <c r="B98" s="92" t="str">
        <f>VLOOKUP(A98+36,scores!F$1:G$82,2,FALSE)</f>
        <v>PAT Dean Brown &amp; Mark Lowry</v>
      </c>
      <c r="C98" s="5">
        <v>3</v>
      </c>
      <c r="D98" s="63"/>
      <c r="E98" s="9"/>
      <c r="G98" s="64"/>
      <c r="H98" s="9"/>
      <c r="I98" s="71"/>
      <c r="J98" s="95" t="str">
        <f>IF(G99&gt;G100,F99,IF(G100&gt;G99,F100,""))</f>
        <v>PAT Dean Brown &amp; Mark Lowry</v>
      </c>
      <c r="K98" s="28">
        <v>1</v>
      </c>
      <c r="L98" s="9"/>
      <c r="M98" s="71"/>
      <c r="O98" s="5"/>
      <c r="P98" s="5"/>
      <c r="Q98" s="5"/>
      <c r="R98" s="5"/>
      <c r="S98" s="64"/>
      <c r="T98" s="6" t="str">
        <f>IF(C94&gt;C95,"BYE",IF(C95&gt;C94,B94,"1"))</f>
        <v>BYE</v>
      </c>
      <c r="U98" s="66">
        <f>VLOOKUP(T98,scores!$G$1:$H$83,2,FALSE)</f>
        <v>73</v>
      </c>
      <c r="V98" s="6">
        <f t="shared" si="7"/>
        <v>17</v>
      </c>
      <c r="W98" s="6" t="str">
        <f t="shared" si="8"/>
        <v>BYE</v>
      </c>
      <c r="X98" s="9"/>
      <c r="Y98" s="67"/>
      <c r="Z98" s="67"/>
    </row>
    <row r="99" spans="1:26" ht="12.75" customHeight="1" x14ac:dyDescent="0.4">
      <c r="A99" s="2">
        <v>24</v>
      </c>
      <c r="B99" s="93" t="str">
        <f>VLOOKUP(A99+36,scores!F$1:G$82,2,FALSE)</f>
        <v>PAT Ngahuia Tahi &amp; Maria Gratwick</v>
      </c>
      <c r="C99" s="62">
        <v>2</v>
      </c>
      <c r="D99" s="9"/>
      <c r="E99" s="63"/>
      <c r="F99" s="74" t="str">
        <f>IF(C98&gt;C99,B98,IF(C99&gt;C98,B99,""))</f>
        <v>PAT Dean Brown &amp; Mark Lowry</v>
      </c>
      <c r="G99" s="28">
        <v>3</v>
      </c>
      <c r="H99" s="63"/>
      <c r="I99" s="71"/>
      <c r="J99" s="5"/>
      <c r="K99" s="64"/>
      <c r="L99" s="9"/>
      <c r="M99" s="71"/>
      <c r="O99" s="5"/>
      <c r="P99" s="5"/>
      <c r="Q99" s="5"/>
      <c r="R99" s="5"/>
      <c r="S99" s="64"/>
      <c r="T99" s="65" t="str">
        <f>IF(C96&gt;C97,B97,IF(C97&gt;C96,B96,"16"))</f>
        <v>TOK Gill Mitchell &amp; Graham Mitchell</v>
      </c>
      <c r="U99" s="66">
        <f>VLOOKUP(T99,scores!$G$1:$H$83,2,FALSE)</f>
        <v>53</v>
      </c>
      <c r="V99" s="6">
        <f t="shared" si="7"/>
        <v>4</v>
      </c>
      <c r="W99" s="65" t="str">
        <f t="shared" si="8"/>
        <v>TOK Gill Mitchell &amp; Graham Mitchell</v>
      </c>
      <c r="X99" s="9"/>
      <c r="Y99" s="67"/>
      <c r="Z99" s="67"/>
    </row>
    <row r="100" spans="1:26" ht="12.75" customHeight="1" x14ac:dyDescent="0.4">
      <c r="A100" s="2">
        <v>25</v>
      </c>
      <c r="B100" s="70" t="str">
        <f>VLOOKUP(A100+36,scores!F$1:G$82,2,FALSE)</f>
        <v>GLE Robert Boggs &amp; Michael George</v>
      </c>
      <c r="C100" s="62">
        <v>3</v>
      </c>
      <c r="D100" s="39"/>
      <c r="E100" s="71"/>
      <c r="F100" s="75" t="str">
        <f>IF(C100&gt;C101,B100,IF(C101&gt;C100,B101,""))</f>
        <v>GLE Robert Boggs &amp; Michael George</v>
      </c>
      <c r="G100" s="28">
        <v>0</v>
      </c>
      <c r="H100" s="9"/>
      <c r="I100" s="9"/>
      <c r="J100" s="5"/>
      <c r="K100" s="64"/>
      <c r="L100" s="9"/>
      <c r="M100" s="71"/>
      <c r="N100" s="9"/>
      <c r="O100" s="64"/>
      <c r="P100" s="9"/>
      <c r="Q100" s="9"/>
      <c r="R100" s="9"/>
      <c r="S100" s="64"/>
      <c r="T100" s="65" t="str">
        <f>IF(C98&gt;C99,B99,IF(C99&gt;C98,B98,"9"))</f>
        <v>PAT Ngahuia Tahi &amp; Maria Gratwick</v>
      </c>
      <c r="U100" s="66">
        <f>VLOOKUP(T100,scores!$G$1:$H$83,2,FALSE)</f>
        <v>60</v>
      </c>
      <c r="V100" s="6">
        <f t="shared" si="7"/>
        <v>10</v>
      </c>
      <c r="W100" s="65" t="str">
        <f t="shared" si="8"/>
        <v>PAT Ngahuia Tahi &amp; Maria Gratwick</v>
      </c>
      <c r="X100" s="9"/>
      <c r="Y100" s="67"/>
      <c r="Z100" s="67"/>
    </row>
    <row r="101" spans="1:26" ht="12.75" customHeight="1" x14ac:dyDescent="0.4">
      <c r="A101" s="2">
        <v>8</v>
      </c>
      <c r="B101" s="73" t="str">
        <f>VLOOKUP(A101+36,scores!F$1:G$82,2,FALSE)</f>
        <v>PAT Frank Edwards &amp; Gavin Anstis</v>
      </c>
      <c r="C101" s="62">
        <v>0</v>
      </c>
      <c r="D101" s="9"/>
      <c r="E101" s="9"/>
      <c r="F101" s="5"/>
      <c r="G101" s="64"/>
      <c r="H101" s="9"/>
      <c r="I101" s="9"/>
      <c r="J101" s="5"/>
      <c r="K101" s="64"/>
      <c r="L101" s="9"/>
      <c r="M101" s="63"/>
      <c r="N101" s="94" t="str">
        <f>IF(K97&gt;K98,J97,IF(K98&gt;K97,J98,""))</f>
        <v>PUK Rose Rawiri &amp; Mel Apanui</v>
      </c>
      <c r="O101" s="28">
        <v>3</v>
      </c>
      <c r="P101" s="63"/>
      <c r="Q101" s="9"/>
      <c r="R101" s="9"/>
      <c r="S101" s="64"/>
      <c r="T101" s="65" t="str">
        <f>IF(C100&gt;C101,B101,IF(C101&gt;C100,B100,"8"))</f>
        <v>PAT Frank Edwards &amp; Gavin Anstis</v>
      </c>
      <c r="U101" s="66">
        <f>VLOOKUP(T101,scores!$G$1:$H$83,2,FALSE)</f>
        <v>44</v>
      </c>
      <c r="V101" s="6">
        <f t="shared" si="7"/>
        <v>2</v>
      </c>
      <c r="W101" s="65" t="str">
        <f t="shared" si="8"/>
        <v>PAT Frank Edwards &amp; Gavin Anstis</v>
      </c>
      <c r="X101" s="9"/>
      <c r="Y101" s="67"/>
      <c r="Z101" s="67"/>
    </row>
    <row r="102" spans="1:26" ht="12.75" customHeight="1" x14ac:dyDescent="0.4">
      <c r="A102" s="2">
        <v>5</v>
      </c>
      <c r="B102" s="92" t="str">
        <f>VLOOKUP(A102+36,scores!F$1:G$82,2,FALSE)</f>
        <v>NPL Kelvin Dunlop &amp; Patrick Duffy</v>
      </c>
      <c r="C102" s="62">
        <v>1</v>
      </c>
      <c r="D102" s="63"/>
      <c r="E102" s="9"/>
      <c r="F102" s="5"/>
      <c r="G102" s="64"/>
      <c r="H102" s="9"/>
      <c r="I102" s="9"/>
      <c r="J102" s="5"/>
      <c r="K102" s="64"/>
      <c r="L102" s="9"/>
      <c r="M102" s="71"/>
      <c r="N102" s="95" t="str">
        <f>IF(K105&gt;K106,J105,IF(K106&gt;K105,J106,""))</f>
        <v>BAYS Cam &amp; Neil Bowman</v>
      </c>
      <c r="O102" s="28">
        <v>2</v>
      </c>
      <c r="P102" s="9"/>
      <c r="Q102" s="71"/>
      <c r="R102" s="9"/>
      <c r="S102" s="64"/>
      <c r="T102" s="65" t="str">
        <f>IF(C102&gt;C103,B103,IF(C103&gt;C102,B102,"5"))</f>
        <v>NPL Kelvin Dunlop &amp; Patrick Duffy</v>
      </c>
      <c r="U102" s="66">
        <f>VLOOKUP(T102,scores!$G$1:$H$83,2,FALSE)</f>
        <v>41</v>
      </c>
      <c r="V102" s="6">
        <f t="shared" si="7"/>
        <v>1</v>
      </c>
      <c r="W102" s="65" t="str">
        <f t="shared" si="8"/>
        <v>NPL Kelvin Dunlop &amp; Patrick Duffy</v>
      </c>
      <c r="X102" s="9"/>
      <c r="Y102" s="67"/>
      <c r="Z102" s="67"/>
    </row>
    <row r="103" spans="1:26" ht="12.75" customHeight="1" x14ac:dyDescent="0.4">
      <c r="A103" s="2">
        <v>28</v>
      </c>
      <c r="B103" s="93" t="str">
        <f>VLOOKUP(A103+36,scores!F$1:G$82,2,FALSE)</f>
        <v>BAYS Alex Watson and Shayne Heyns</v>
      </c>
      <c r="C103" s="62">
        <v>3</v>
      </c>
      <c r="D103" s="9"/>
      <c r="E103" s="63"/>
      <c r="F103" s="94" t="str">
        <f>IF(C102&gt;C103,B102,IF(C103&gt;C102,B103,""))</f>
        <v>BAYS Alex Watson and Shayne Heyns</v>
      </c>
      <c r="G103" s="62">
        <v>2</v>
      </c>
      <c r="H103" s="63"/>
      <c r="I103" s="9"/>
      <c r="J103" s="5"/>
      <c r="K103" s="64"/>
      <c r="L103" s="9"/>
      <c r="M103" s="71"/>
      <c r="N103" s="9"/>
      <c r="O103" s="64"/>
      <c r="P103" s="9"/>
      <c r="Q103" s="71"/>
      <c r="R103" s="9"/>
      <c r="S103" s="64"/>
      <c r="T103" s="65" t="str">
        <f>IF(C104&gt;C105,B105,IF(C105&gt;C104,B104,"12"))</f>
        <v>PAT Terri Argus &amp; Roger Gracie</v>
      </c>
      <c r="U103" s="66">
        <f>VLOOKUP(T103,scores!$G$1:$H$83,2,FALSE)</f>
        <v>57</v>
      </c>
      <c r="V103" s="6">
        <f t="shared" si="7"/>
        <v>7</v>
      </c>
      <c r="W103" s="65" t="str">
        <f t="shared" si="8"/>
        <v>PAT Terri Argus &amp; Roger Gracie</v>
      </c>
      <c r="X103" s="9"/>
      <c r="Y103" s="67"/>
      <c r="Z103" s="67"/>
    </row>
    <row r="104" spans="1:26" ht="12.75" customHeight="1" x14ac:dyDescent="0.4">
      <c r="A104" s="2">
        <v>21</v>
      </c>
      <c r="B104" s="70" t="str">
        <f>VLOOKUP(A104+36,scores!F$1:G$82,2,FALSE)</f>
        <v>PAT Terri Argus &amp; Roger Gracie</v>
      </c>
      <c r="C104" s="62">
        <v>0</v>
      </c>
      <c r="D104" s="39"/>
      <c r="E104" s="71"/>
      <c r="F104" s="95" t="str">
        <f>IF(C104&gt;C105,B104,IF(C105&gt;C104,B105,""))</f>
        <v>PAT Tyson Argus and Steve Argus</v>
      </c>
      <c r="G104" s="62">
        <v>3</v>
      </c>
      <c r="H104" s="9"/>
      <c r="I104" s="71"/>
      <c r="J104" s="5"/>
      <c r="K104" s="64"/>
      <c r="L104" s="9"/>
      <c r="M104" s="71"/>
      <c r="N104" s="9"/>
      <c r="O104" s="64"/>
      <c r="P104" s="9"/>
      <c r="Q104" s="71"/>
      <c r="R104" s="9"/>
      <c r="S104" s="64"/>
      <c r="T104" s="65" t="str">
        <f>IF(C106&gt;C107,B107,IF(C107&gt;C106,B106,"13"))</f>
        <v>PAT Peter Whitehead &amp; Chris Walker</v>
      </c>
      <c r="U104" s="66">
        <f>VLOOKUP(T104,scores!$G$1:$H$83,2,FALSE)</f>
        <v>56</v>
      </c>
      <c r="V104" s="6">
        <f t="shared" si="7"/>
        <v>6</v>
      </c>
      <c r="W104" s="65" t="str">
        <f t="shared" si="8"/>
        <v>PAT Peter Whitehead &amp; Chris Walker</v>
      </c>
      <c r="X104" s="9"/>
      <c r="Y104" s="67"/>
      <c r="Z104" s="67"/>
    </row>
    <row r="105" spans="1:26" ht="12.75" customHeight="1" x14ac:dyDescent="0.4">
      <c r="A105" s="2">
        <v>12</v>
      </c>
      <c r="B105" s="73" t="str">
        <f>VLOOKUP(A105+36,scores!F$1:G$82,2,FALSE)</f>
        <v>PAT Tyson Argus and Steve Argus</v>
      </c>
      <c r="C105" s="62">
        <v>3</v>
      </c>
      <c r="D105" s="9"/>
      <c r="E105" s="9"/>
      <c r="F105" s="5"/>
      <c r="G105" s="64"/>
      <c r="H105" s="9"/>
      <c r="I105" s="63"/>
      <c r="J105" s="74" t="str">
        <f>IF(G103&gt;G104,F103,IF(G104&gt;G103,F104,""))</f>
        <v>PAT Tyson Argus and Steve Argus</v>
      </c>
      <c r="K105" s="28">
        <v>2</v>
      </c>
      <c r="L105" s="63"/>
      <c r="M105" s="71"/>
      <c r="N105" s="9"/>
      <c r="O105" s="64"/>
      <c r="P105" s="9"/>
      <c r="Q105" s="71"/>
      <c r="R105" s="9"/>
      <c r="S105" s="64"/>
      <c r="T105" s="6" t="str">
        <f>IF(C108&gt;C109,B109,IF(C109&gt;C108,"BYE4","4"))</f>
        <v>BYE4</v>
      </c>
      <c r="U105" s="66">
        <f>VLOOKUP(T105,scores!$G$1:$H$83,2,FALSE)</f>
        <v>77</v>
      </c>
      <c r="V105" s="6">
        <f t="shared" si="7"/>
        <v>18</v>
      </c>
      <c r="W105" s="6" t="str">
        <f t="shared" si="8"/>
        <v>BYE4</v>
      </c>
      <c r="X105" s="9"/>
      <c r="Y105" s="67"/>
      <c r="Z105" s="67"/>
    </row>
    <row r="106" spans="1:26" ht="12.75" customHeight="1" x14ac:dyDescent="0.4">
      <c r="A106" s="2">
        <v>13</v>
      </c>
      <c r="B106" s="92" t="str">
        <f>VLOOKUP(A106+36,scores!F$1:G$82,2,FALSE)</f>
        <v>BAYS Cam &amp; Neil Bowman</v>
      </c>
      <c r="C106" s="62">
        <v>3</v>
      </c>
      <c r="D106" s="63"/>
      <c r="E106" s="9"/>
      <c r="F106" s="5"/>
      <c r="G106" s="64"/>
      <c r="H106" s="9"/>
      <c r="I106" s="71"/>
      <c r="J106" s="75" t="str">
        <f>IF(G107&gt;G108,F107,IF(G108&gt;G107,F108,""))</f>
        <v>BAYS Cam &amp; Neil Bowman</v>
      </c>
      <c r="K106" s="28">
        <v>3</v>
      </c>
      <c r="L106" s="9"/>
      <c r="M106" s="9"/>
      <c r="N106" s="9"/>
      <c r="O106" s="64"/>
      <c r="P106" s="9"/>
      <c r="Q106" s="71"/>
      <c r="R106" s="9"/>
      <c r="S106" s="64"/>
      <c r="T106" s="6" t="str">
        <f>IF(C110&gt;C111,"BYE4",IF(C111&gt;C110,B110,"3"))</f>
        <v>BYE4</v>
      </c>
      <c r="U106" s="66">
        <f>VLOOKUP(T106,scores!$G$1:$H$83,2,FALSE)</f>
        <v>77</v>
      </c>
      <c r="V106" s="6">
        <f>RANK(U106,U$90:U$113,1)</f>
        <v>18</v>
      </c>
      <c r="W106" s="6">
        <f>V103</f>
        <v>7</v>
      </c>
      <c r="X106" s="9"/>
      <c r="Y106" s="67"/>
      <c r="Z106" s="67"/>
    </row>
    <row r="107" spans="1:26" ht="12.75" customHeight="1" x14ac:dyDescent="0.4">
      <c r="A107" s="2">
        <v>20</v>
      </c>
      <c r="B107" s="96" t="str">
        <f>VLOOKUP(A107+36,scores!F$1:G$82,2,FALSE)</f>
        <v>PAT Peter Whitehead &amp; Chris Walker</v>
      </c>
      <c r="C107" s="62">
        <v>2</v>
      </c>
      <c r="D107" s="9"/>
      <c r="E107" s="63"/>
      <c r="F107" s="74" t="str">
        <f>IF(C106&gt;C107,B106,IF(C107&gt;C106,B107,""))</f>
        <v>BAYS Cam &amp; Neil Bowman</v>
      </c>
      <c r="G107" s="28">
        <v>3</v>
      </c>
      <c r="H107" s="63"/>
      <c r="I107" s="71"/>
      <c r="J107" s="5"/>
      <c r="K107" s="64"/>
      <c r="L107" s="9"/>
      <c r="M107" s="9"/>
      <c r="N107" s="124" t="s">
        <v>294</v>
      </c>
      <c r="O107" s="115"/>
      <c r="P107" s="9"/>
      <c r="Q107" s="71"/>
      <c r="R107" s="9"/>
      <c r="S107" s="64"/>
      <c r="T107" s="65" t="str">
        <f>IF(C112&gt;C113,B113,IF(C113&gt;C112,B112,"14"))</f>
        <v>TGA Josh Va'afusu &amp; Dave Harman</v>
      </c>
      <c r="U107" s="66">
        <f>VLOOKUP(T107,scores!$G$1:$H$83,2,FALSE)</f>
        <v>55</v>
      </c>
      <c r="V107" s="6">
        <f t="shared" ref="V107:V113" si="9">RANK(U107,U$94:U$113,1)</f>
        <v>5</v>
      </c>
      <c r="W107" s="65" t="str">
        <f t="shared" ref="W107:W110" si="10">T107</f>
        <v>TGA Josh Va'afusu &amp; Dave Harman</v>
      </c>
      <c r="X107" s="9"/>
      <c r="Y107" s="67"/>
      <c r="Z107" s="67"/>
    </row>
    <row r="108" spans="1:26" ht="12.75" customHeight="1" x14ac:dyDescent="0.4">
      <c r="A108" s="2">
        <v>29</v>
      </c>
      <c r="B108" s="70" t="str">
        <f>IF(C85&gt;C86,B85,IF(C86&gt;C85,B85,""))</f>
        <v>MNU Ivona Coutts &amp; Addison Argus</v>
      </c>
      <c r="C108" s="62">
        <v>0</v>
      </c>
      <c r="D108" s="39"/>
      <c r="E108" s="71"/>
      <c r="F108" s="75" t="str">
        <f>IF(C108&gt;C109,B108,IF(C109&gt;C108,B109,""))</f>
        <v>TARR Jacques Haviga and James Haviga</v>
      </c>
      <c r="G108" s="28">
        <v>1</v>
      </c>
      <c r="H108" s="9"/>
      <c r="I108" s="9"/>
      <c r="J108" s="5"/>
      <c r="K108" s="64"/>
      <c r="L108" s="9"/>
      <c r="M108" s="9"/>
      <c r="N108" s="107"/>
      <c r="O108" s="107"/>
      <c r="P108" s="9"/>
      <c r="Q108" s="71"/>
      <c r="T108" s="65" t="str">
        <f>IF(C114&gt;C115,B115,IF(C115&gt;C114,B114,"11"))</f>
        <v>HOW Paul G Brown and Nina Massold</v>
      </c>
      <c r="U108" s="66">
        <f>VLOOKUP(T108,scores!$G$1:$H$83,2,FALSE)</f>
        <v>58</v>
      </c>
      <c r="V108" s="6">
        <f t="shared" si="9"/>
        <v>8</v>
      </c>
      <c r="W108" s="65" t="str">
        <f t="shared" si="10"/>
        <v>HOW Paul G Brown and Nina Massold</v>
      </c>
      <c r="X108" s="9"/>
      <c r="Y108" s="67"/>
      <c r="Z108" s="67"/>
    </row>
    <row r="109" spans="1:26" ht="12.75" customHeight="1" x14ac:dyDescent="0.4">
      <c r="A109" s="2">
        <v>4</v>
      </c>
      <c r="B109" s="73" t="str">
        <f>VLOOKUP(A109+36,scores!F$1:G$82,2,FALSE)</f>
        <v>TARR Jacques Haviga and James Haviga</v>
      </c>
      <c r="C109" s="62">
        <v>3</v>
      </c>
      <c r="D109" s="9"/>
      <c r="E109" s="9"/>
      <c r="F109" s="5"/>
      <c r="G109" s="64"/>
      <c r="H109" s="9"/>
      <c r="I109" s="9"/>
      <c r="J109" s="5"/>
      <c r="K109" s="64"/>
      <c r="L109" s="9"/>
      <c r="M109" s="9"/>
      <c r="N109" s="74" t="str">
        <f>IF(O101&gt;O102,N101,IF(O102&gt;O101,N102,""))</f>
        <v>PUK Rose Rawiri &amp; Mel Apanui</v>
      </c>
      <c r="O109" s="28">
        <v>0</v>
      </c>
      <c r="P109" s="39"/>
      <c r="Q109" s="9"/>
      <c r="T109" s="65" t="str">
        <f>IF(C116&gt;C117,B117,IF(C117&gt;C116,B116,"6"))</f>
        <v>BIR Tina &amp; Moloi Fatuesi</v>
      </c>
      <c r="U109" s="66">
        <f>VLOOKUP(T109,scores!$G$1:$H$83,2,FALSE)</f>
        <v>63</v>
      </c>
      <c r="V109" s="6">
        <f t="shared" si="9"/>
        <v>12</v>
      </c>
      <c r="W109" s="65" t="str">
        <f t="shared" si="10"/>
        <v>BIR Tina &amp; Moloi Fatuesi</v>
      </c>
      <c r="X109" s="9"/>
      <c r="Y109" s="67"/>
      <c r="Z109" s="67"/>
    </row>
    <row r="110" spans="1:26" ht="12.75" customHeight="1" x14ac:dyDescent="0.4">
      <c r="A110" s="2">
        <v>3</v>
      </c>
      <c r="B110" s="92" t="str">
        <f>VLOOKUP(A110+36,scores!F$1:G$82,2,FALSE)</f>
        <v>TGA Shay Laing -Smith &amp; Aaron Ratahi</v>
      </c>
      <c r="C110" s="62">
        <v>3</v>
      </c>
      <c r="D110" s="63"/>
      <c r="E110" s="9"/>
      <c r="F110" s="5"/>
      <c r="G110" s="64"/>
      <c r="H110" s="9"/>
      <c r="I110" s="9"/>
      <c r="J110" s="5"/>
      <c r="K110" s="64"/>
      <c r="L110" s="9"/>
      <c r="M110" s="9"/>
      <c r="N110" s="75" t="str">
        <f>IF(O117&gt;O118,N117,IF(O118&gt;O117,N118,""))</f>
        <v>TGA Shay Laing -Smith &amp; Aaron Ratahi</v>
      </c>
      <c r="O110" s="28">
        <v>3</v>
      </c>
      <c r="P110" s="35"/>
      <c r="Q110" s="9"/>
      <c r="T110" s="65" t="str">
        <f>IF(C118&gt;C119,B119,IF(C119&gt;C118,B118,"7"))</f>
        <v>PUK Martin Keeley &amp; Natasha Smit</v>
      </c>
      <c r="U110" s="66">
        <f>VLOOKUP(T110,scores!$G$1:$H$83,2,FALSE)</f>
        <v>62</v>
      </c>
      <c r="V110" s="6">
        <f t="shared" si="9"/>
        <v>11</v>
      </c>
      <c r="W110" s="65" t="str">
        <f t="shared" si="10"/>
        <v>PUK Martin Keeley &amp; Natasha Smit</v>
      </c>
      <c r="X110" s="9"/>
      <c r="Y110" s="67"/>
      <c r="Z110" s="67"/>
    </row>
    <row r="111" spans="1:26" ht="12.75" customHeight="1" x14ac:dyDescent="0.4">
      <c r="A111" s="2">
        <v>30</v>
      </c>
      <c r="B111" s="93" t="str">
        <f>IF(C87&gt;C88,B87,IF(C88&gt;C87,B88,""))</f>
        <v>PUK Michael Langdon &amp; Ned Apanui</v>
      </c>
      <c r="C111" s="62">
        <v>2</v>
      </c>
      <c r="D111" s="9"/>
      <c r="E111" s="63"/>
      <c r="F111" s="94" t="str">
        <f>IF(C110&gt;C111,B110,IF(C111&gt;C110,B111,""))</f>
        <v>TGA Shay Laing -Smith &amp; Aaron Ratahi</v>
      </c>
      <c r="G111" s="28">
        <v>3</v>
      </c>
      <c r="H111" s="63"/>
      <c r="I111" s="9"/>
      <c r="J111" s="5"/>
      <c r="K111" s="64"/>
      <c r="L111" s="9"/>
      <c r="M111" s="9"/>
      <c r="N111" s="64" t="s">
        <v>288</v>
      </c>
      <c r="O111" s="64"/>
      <c r="P111" s="9"/>
      <c r="Q111" s="71"/>
      <c r="T111" s="65" t="str">
        <f>IF(C120&gt;C121,B121,IF(C121&gt;C120,B120,"10"))</f>
        <v>MNU Bas Kroon &amp; Darryl Rodgers</v>
      </c>
      <c r="U111" s="66">
        <f>VLOOKUP(T111,scores!$G$1:$H$83,2,FALSE)</f>
        <v>59</v>
      </c>
      <c r="V111" s="6">
        <f t="shared" si="9"/>
        <v>9</v>
      </c>
      <c r="W111" s="6">
        <f>VT111</f>
        <v>0</v>
      </c>
      <c r="X111" s="9"/>
      <c r="Y111" s="67"/>
      <c r="Z111" s="67"/>
    </row>
    <row r="112" spans="1:26" ht="12.75" customHeight="1" x14ac:dyDescent="0.4">
      <c r="A112" s="2">
        <v>19</v>
      </c>
      <c r="B112" s="70" t="str">
        <f>VLOOKUP(A112+36,scores!F$1:G$82,2,FALSE)</f>
        <v>TGA Josh Va'afusu &amp; Dave Harman</v>
      </c>
      <c r="C112" s="62">
        <v>2</v>
      </c>
      <c r="D112" s="39"/>
      <c r="E112" s="71"/>
      <c r="F112" s="95" t="str">
        <f>IF(C112&gt;C113,B112,IF(C113&gt;C112,B113,""))</f>
        <v>OTAK Laurence &amp; Joseph Bishop</v>
      </c>
      <c r="G112" s="28">
        <v>1</v>
      </c>
      <c r="H112" s="9"/>
      <c r="I112" s="71"/>
      <c r="J112" s="5"/>
      <c r="K112" s="64"/>
      <c r="L112" s="9"/>
      <c r="M112" s="9"/>
      <c r="N112" s="9"/>
      <c r="O112" s="64"/>
      <c r="P112" s="9"/>
      <c r="Q112" s="71"/>
      <c r="R112" s="9"/>
      <c r="S112" s="64"/>
      <c r="T112" s="65" t="str">
        <f>IF(C122&gt;C123,B123,IF(C123&gt;C122,B122,"15"))</f>
        <v>TGA Brendan McLean &amp; Cynthia Thompson</v>
      </c>
      <c r="U112" s="66">
        <f>VLOOKUP(T112,scores!$G$1:$H$83,2,FALSE)</f>
        <v>51</v>
      </c>
      <c r="V112" s="6">
        <f t="shared" si="9"/>
        <v>3</v>
      </c>
      <c r="W112" s="65" t="str">
        <f t="shared" ref="W112:W113" si="11">T112</f>
        <v>TGA Brendan McLean &amp; Cynthia Thompson</v>
      </c>
      <c r="X112" s="9"/>
      <c r="Y112" s="67"/>
      <c r="Z112" s="67"/>
    </row>
    <row r="113" spans="1:26" ht="12.75" customHeight="1" x14ac:dyDescent="0.4">
      <c r="A113" s="2">
        <v>14</v>
      </c>
      <c r="B113" s="73" t="str">
        <f>VLOOKUP(A113+36,scores!F$1:G$82,2,FALSE)</f>
        <v>OTAK Laurence &amp; Joseph Bishop</v>
      </c>
      <c r="C113" s="62">
        <v>3</v>
      </c>
      <c r="D113" s="9"/>
      <c r="E113" s="9"/>
      <c r="F113" s="5"/>
      <c r="G113" s="64"/>
      <c r="H113" s="9"/>
      <c r="I113" s="63"/>
      <c r="J113" s="94" t="str">
        <f>IF(G111&gt;G112,F111,IF(G112&gt;G111,F112,""))</f>
        <v>TGA Shay Laing -Smith &amp; Aaron Ratahi</v>
      </c>
      <c r="K113" s="28">
        <v>3</v>
      </c>
      <c r="L113" s="63"/>
      <c r="M113" s="9"/>
      <c r="N113" s="9"/>
      <c r="O113" s="64"/>
      <c r="P113" s="9"/>
      <c r="Q113" s="71"/>
      <c r="R113" s="9"/>
      <c r="S113" s="64"/>
      <c r="T113" s="6" t="str">
        <f>IF(C124&gt;C125,B125,IF(C125&gt;C124,"BYE7","2"))</f>
        <v>BYE7</v>
      </c>
      <c r="U113" s="66">
        <f>VLOOKUP(T113,scores!$G$1:$H$83,2,FALSE)</f>
        <v>80</v>
      </c>
      <c r="V113" s="6">
        <f t="shared" si="9"/>
        <v>20</v>
      </c>
      <c r="W113" s="6" t="str">
        <f t="shared" si="11"/>
        <v>BYE7</v>
      </c>
      <c r="X113" s="9"/>
      <c r="Y113" s="67"/>
      <c r="Z113" s="67"/>
    </row>
    <row r="114" spans="1:26" ht="12.75" customHeight="1" x14ac:dyDescent="0.4">
      <c r="A114" s="2">
        <v>11</v>
      </c>
      <c r="B114" s="92" t="str">
        <f>VLOOKUP(A114+36,scores!F$1:G$82,2,FALSE)</f>
        <v>TGA Mike Ryan &amp; Brian Ward</v>
      </c>
      <c r="C114" s="62">
        <v>3</v>
      </c>
      <c r="D114" s="63"/>
      <c r="E114" s="9"/>
      <c r="F114" s="5"/>
      <c r="G114" s="64"/>
      <c r="H114" s="9"/>
      <c r="I114" s="71"/>
      <c r="J114" s="95" t="str">
        <f>IF(G115&gt;G116,F115,IF(G116&gt;G115,F116,""))</f>
        <v>HOW Colin Tranter &amp; Gary Clare</v>
      </c>
      <c r="K114" s="28">
        <v>0</v>
      </c>
      <c r="L114" s="9"/>
      <c r="M114" s="71"/>
      <c r="N114" s="9"/>
      <c r="O114" s="64"/>
      <c r="P114" s="9"/>
      <c r="Q114" s="71"/>
      <c r="R114" s="9"/>
      <c r="S114" s="64"/>
      <c r="T114" s="9"/>
      <c r="U114" s="9"/>
      <c r="X114" s="9"/>
      <c r="Y114" s="67"/>
      <c r="Z114" s="67"/>
    </row>
    <row r="115" spans="1:26" ht="12.75" customHeight="1" x14ac:dyDescent="0.4">
      <c r="A115" s="2">
        <v>22</v>
      </c>
      <c r="B115" s="93" t="str">
        <f>VLOOKUP(A115+36,scores!F$1:G$82,2,FALSE)</f>
        <v>HOW Paul G Brown and Nina Massold</v>
      </c>
      <c r="C115" s="62">
        <v>0</v>
      </c>
      <c r="D115" s="9"/>
      <c r="E115" s="63"/>
      <c r="F115" s="74" t="str">
        <f>IF(C114&gt;C115,B114,IF(C115&gt;C114,B115,""))</f>
        <v>TGA Mike Ryan &amp; Brian Ward</v>
      </c>
      <c r="G115" s="28">
        <v>0</v>
      </c>
      <c r="H115" s="63"/>
      <c r="I115" s="71"/>
      <c r="J115" s="5"/>
      <c r="K115" s="64"/>
      <c r="L115" s="9"/>
      <c r="M115" s="71"/>
      <c r="N115" s="9"/>
      <c r="O115" s="64"/>
      <c r="P115" s="9"/>
      <c r="Q115" s="71"/>
      <c r="R115" s="9"/>
      <c r="S115" s="64"/>
      <c r="T115" s="9"/>
      <c r="U115" s="9"/>
      <c r="X115" s="9"/>
      <c r="Y115" s="67"/>
      <c r="Z115" s="67"/>
    </row>
    <row r="116" spans="1:26" ht="12.75" customHeight="1" x14ac:dyDescent="0.4">
      <c r="A116" s="2">
        <v>27</v>
      </c>
      <c r="B116" s="70" t="str">
        <f>VLOOKUP(A116+36,scores!F$1:G$82,2,FALSE)</f>
        <v>BIR Tina &amp; Moloi Fatuesi</v>
      </c>
      <c r="C116" s="62">
        <v>1</v>
      </c>
      <c r="D116" s="39"/>
      <c r="E116" s="71"/>
      <c r="F116" s="75" t="str">
        <f>IF(C116&gt;C117,B116,IF(C117&gt;C116,B117,""))</f>
        <v>HOW Colin Tranter &amp; Gary Clare</v>
      </c>
      <c r="G116" s="28">
        <v>3</v>
      </c>
      <c r="H116" s="9"/>
      <c r="I116" s="9"/>
      <c r="J116" s="5"/>
      <c r="K116" s="64"/>
      <c r="L116" s="9"/>
      <c r="M116" s="71"/>
      <c r="N116" s="9"/>
      <c r="O116" s="64"/>
      <c r="P116" s="9"/>
      <c r="Q116" s="71"/>
      <c r="R116" s="9"/>
      <c r="S116" s="64"/>
      <c r="T116" s="9"/>
      <c r="U116" s="9"/>
      <c r="X116" s="9"/>
      <c r="Y116" s="67"/>
      <c r="Z116" s="67"/>
    </row>
    <row r="117" spans="1:26" ht="12.75" customHeight="1" x14ac:dyDescent="0.4">
      <c r="A117" s="2">
        <v>6</v>
      </c>
      <c r="B117" s="73" t="str">
        <f>VLOOKUP(A117+36,scores!F$1:G$82,2,FALSE)</f>
        <v>HOW Colin Tranter &amp; Gary Clare</v>
      </c>
      <c r="C117" s="62">
        <v>3</v>
      </c>
      <c r="D117" s="9"/>
      <c r="E117" s="9"/>
      <c r="F117" s="5"/>
      <c r="G117" s="64"/>
      <c r="H117" s="9"/>
      <c r="I117" s="9"/>
      <c r="J117" s="5"/>
      <c r="K117" s="64"/>
      <c r="L117" s="9"/>
      <c r="M117" s="63"/>
      <c r="N117" s="94" t="str">
        <f>IF(K113&gt;K114,J113,IF(K114&gt;K113,J114,""))</f>
        <v>TGA Shay Laing -Smith &amp; Aaron Ratahi</v>
      </c>
      <c r="O117" s="28">
        <v>3</v>
      </c>
      <c r="P117" s="63"/>
      <c r="Q117" s="71"/>
      <c r="R117" s="9"/>
      <c r="S117" s="64"/>
      <c r="T117" s="9"/>
      <c r="U117" s="9"/>
      <c r="X117" s="9"/>
      <c r="Y117" s="67"/>
      <c r="Z117" s="67"/>
    </row>
    <row r="118" spans="1:26" ht="12.75" customHeight="1" x14ac:dyDescent="0.4">
      <c r="A118" s="2">
        <v>7</v>
      </c>
      <c r="B118" s="92" t="str">
        <f>VLOOKUP(A118+36,scores!F$1:G$82,2,FALSE)</f>
        <v>TOK Peter Madsen and Les Wilkinson</v>
      </c>
      <c r="C118" s="62">
        <v>3</v>
      </c>
      <c r="D118" s="63"/>
      <c r="E118" s="9"/>
      <c r="F118" s="5"/>
      <c r="G118" s="64"/>
      <c r="H118" s="9"/>
      <c r="I118" s="9"/>
      <c r="J118" s="5"/>
      <c r="K118" s="64"/>
      <c r="L118" s="9"/>
      <c r="M118" s="71"/>
      <c r="N118" s="95" t="str">
        <f>IF(K121&gt;K122,J121,IF(K122&gt;K121,J122,""))</f>
        <v>HEN Donny Lochan &amp; Igdaliah Retzlaff</v>
      </c>
      <c r="O118" s="28">
        <v>2</v>
      </c>
      <c r="P118" s="9"/>
      <c r="Q118" s="9"/>
      <c r="R118" s="9"/>
      <c r="S118" s="64"/>
      <c r="T118" s="9"/>
      <c r="U118" s="9"/>
      <c r="X118" s="9"/>
      <c r="Y118" s="67"/>
      <c r="Z118" s="67"/>
    </row>
    <row r="119" spans="1:26" ht="12.75" customHeight="1" x14ac:dyDescent="0.4">
      <c r="A119" s="2">
        <v>26</v>
      </c>
      <c r="B119" s="93" t="str">
        <f>VLOOKUP(A119+36,scores!F$1:G$82,2,FALSE)</f>
        <v>PUK Martin Keeley &amp; Natasha Smit</v>
      </c>
      <c r="C119" s="62">
        <v>1</v>
      </c>
      <c r="D119" s="9"/>
      <c r="E119" s="63"/>
      <c r="F119" s="94" t="str">
        <f>IF(C118&gt;C119,B118,IF(C119&gt;C118,B119,""))</f>
        <v>TOK Peter Madsen and Les Wilkinson</v>
      </c>
      <c r="G119" s="62">
        <v>3</v>
      </c>
      <c r="H119" s="63"/>
      <c r="I119" s="9"/>
      <c r="J119" s="5"/>
      <c r="K119" s="64"/>
      <c r="L119" s="9"/>
      <c r="M119" s="71"/>
      <c r="N119" s="64" t="s">
        <v>289</v>
      </c>
      <c r="O119" s="64"/>
      <c r="P119" s="9"/>
      <c r="Q119" s="9"/>
      <c r="R119" s="9"/>
      <c r="S119" s="64"/>
      <c r="T119" s="9"/>
      <c r="U119" s="9"/>
      <c r="X119" s="9"/>
      <c r="Y119" s="67"/>
      <c r="Z119" s="67"/>
    </row>
    <row r="120" spans="1:26" ht="12.75" customHeight="1" x14ac:dyDescent="0.4">
      <c r="A120" s="2">
        <v>23</v>
      </c>
      <c r="B120" s="70" t="str">
        <f>VLOOKUP(A120+36,scores!F$1:G$82,2,FALSE)</f>
        <v>MNU Bas Kroon &amp; Darryl Rodgers</v>
      </c>
      <c r="C120" s="62">
        <v>2</v>
      </c>
      <c r="D120" s="39"/>
      <c r="E120" s="71"/>
      <c r="F120" s="95" t="str">
        <f>IF(C120&gt;C121,B120,IF(C121&gt;C120,B121,""))</f>
        <v>BAYS Jonothan Parker &amp; Matt Friewald</v>
      </c>
      <c r="G120" s="62">
        <v>2</v>
      </c>
      <c r="H120" s="9"/>
      <c r="I120" s="71"/>
      <c r="J120" s="5"/>
      <c r="K120" s="64"/>
      <c r="L120" s="9"/>
      <c r="M120" s="71"/>
      <c r="N120" s="9"/>
      <c r="O120" s="64"/>
      <c r="P120" s="9"/>
      <c r="Q120" s="9"/>
      <c r="R120" s="9"/>
      <c r="S120" s="64"/>
      <c r="T120" s="9"/>
      <c r="U120" s="9"/>
      <c r="X120" s="9"/>
      <c r="Y120" s="67"/>
      <c r="Z120" s="67"/>
    </row>
    <row r="121" spans="1:26" ht="12.75" customHeight="1" x14ac:dyDescent="0.4">
      <c r="A121" s="2">
        <v>10</v>
      </c>
      <c r="B121" s="73" t="str">
        <f>VLOOKUP(A121+36,scores!F$1:G$82,2,FALSE)</f>
        <v>BAYS Jonothan Parker &amp; Matt Friewald</v>
      </c>
      <c r="C121" s="62">
        <v>3</v>
      </c>
      <c r="D121" s="9"/>
      <c r="E121" s="9"/>
      <c r="F121" s="5"/>
      <c r="G121" s="64"/>
      <c r="H121" s="9"/>
      <c r="I121" s="63"/>
      <c r="J121" s="74" t="str">
        <f>IF(G119&gt;G120,F119,IF(G120&gt;G119,F120,""))</f>
        <v>TOK Peter Madsen and Les Wilkinson</v>
      </c>
      <c r="K121" s="28">
        <v>1</v>
      </c>
      <c r="L121" s="63"/>
      <c r="M121" s="71"/>
      <c r="N121" s="9"/>
      <c r="O121" s="64"/>
      <c r="P121" s="9"/>
      <c r="Q121" s="9"/>
      <c r="R121" s="9"/>
      <c r="S121" s="64"/>
      <c r="T121" s="9"/>
      <c r="U121" s="9"/>
      <c r="X121" s="9"/>
      <c r="Y121" s="67"/>
      <c r="Z121" s="67"/>
    </row>
    <row r="122" spans="1:26" ht="12.75" customHeight="1" x14ac:dyDescent="0.4">
      <c r="A122" s="2">
        <v>15</v>
      </c>
      <c r="B122" s="92" t="str">
        <f>VLOOKUP(A122+36,scores!F$1:G$82,2,FALSE)</f>
        <v>TGA Brendan McLean &amp; Cynthia Thompson</v>
      </c>
      <c r="C122" s="62">
        <v>2</v>
      </c>
      <c r="D122" s="63"/>
      <c r="E122" s="9"/>
      <c r="F122" s="5"/>
      <c r="G122" s="64"/>
      <c r="H122" s="9"/>
      <c r="I122" s="71"/>
      <c r="J122" s="75" t="str">
        <f>IF(G123&gt;G124,F123,IF(G124&gt;G123,F124,""))</f>
        <v>HEN Donny Lochan &amp; Igdaliah Retzlaff</v>
      </c>
      <c r="K122" s="28">
        <v>3</v>
      </c>
      <c r="L122" s="9"/>
      <c r="M122" s="9"/>
      <c r="N122" s="9"/>
      <c r="O122" s="64"/>
      <c r="P122" s="9"/>
      <c r="Q122" s="9"/>
      <c r="R122" s="9"/>
      <c r="S122" s="64"/>
      <c r="T122" s="9"/>
      <c r="U122" s="9"/>
      <c r="X122" s="9"/>
      <c r="Y122" s="67"/>
      <c r="Z122" s="67"/>
    </row>
    <row r="123" spans="1:26" ht="12.75" customHeight="1" x14ac:dyDescent="0.4">
      <c r="A123" s="2">
        <v>18</v>
      </c>
      <c r="B123" s="93" t="str">
        <f>VLOOKUP(A123+36,scores!F$1:G$82,2,FALSE)</f>
        <v>WAI Roger Beardshall &amp; Dale Burns</v>
      </c>
      <c r="C123" s="62">
        <v>3</v>
      </c>
      <c r="D123" s="9"/>
      <c r="E123" s="63"/>
      <c r="F123" s="74" t="str">
        <f>IF(C122&gt;C123,B122,IF(C123&gt;C122,B123,""))</f>
        <v>WAI Roger Beardshall &amp; Dale Burns</v>
      </c>
      <c r="G123" s="28">
        <v>0</v>
      </c>
      <c r="H123" s="63"/>
      <c r="I123" s="71"/>
      <c r="J123" s="64" t="s">
        <v>290</v>
      </c>
      <c r="K123" s="64"/>
      <c r="L123" s="9"/>
      <c r="M123" s="9"/>
      <c r="N123" s="9"/>
      <c r="O123" s="64"/>
      <c r="P123" s="9"/>
      <c r="Q123" s="9"/>
      <c r="R123" s="9"/>
      <c r="S123" s="64"/>
      <c r="T123" s="9"/>
      <c r="U123" s="9"/>
      <c r="X123" s="9"/>
      <c r="Y123" s="67"/>
      <c r="Z123" s="67"/>
    </row>
    <row r="124" spans="1:26" ht="12.75" customHeight="1" x14ac:dyDescent="0.4">
      <c r="A124" s="2">
        <v>31</v>
      </c>
      <c r="B124" s="70" t="str">
        <f>IF(C89&gt;C90,B89,IF(C90&gt;C89,B90,""))</f>
        <v>TGA Daniel Kaio and Karlene Taylor</v>
      </c>
      <c r="C124" s="62">
        <v>0</v>
      </c>
      <c r="D124" s="39"/>
      <c r="E124" s="71"/>
      <c r="F124" s="75" t="str">
        <f>IF(C124&gt;C125,B124,IF(C125&gt;C124,B125,""))</f>
        <v>HEN Donny Lochan &amp; Igdaliah Retzlaff</v>
      </c>
      <c r="G124" s="28">
        <v>3</v>
      </c>
      <c r="H124" s="9"/>
      <c r="I124" s="9"/>
      <c r="J124" s="9"/>
      <c r="K124" s="64"/>
      <c r="L124" s="9"/>
      <c r="M124" s="9"/>
      <c r="N124" s="9"/>
      <c r="O124" s="64"/>
      <c r="P124" s="9"/>
      <c r="Q124" s="9"/>
      <c r="R124" s="9"/>
      <c r="S124" s="64"/>
      <c r="T124" s="9"/>
      <c r="U124" s="9"/>
      <c r="X124" s="9"/>
      <c r="Y124" s="67"/>
      <c r="Z124" s="67"/>
    </row>
    <row r="125" spans="1:26" ht="12.75" customHeight="1" x14ac:dyDescent="0.4">
      <c r="A125" s="2">
        <v>2</v>
      </c>
      <c r="B125" s="73" t="str">
        <f>VLOOKUP(A125+36,scores!F$1:G$82,2,FALSE)</f>
        <v>HEN Donny Lochan &amp; Igdaliah Retzlaff</v>
      </c>
      <c r="C125" s="62">
        <v>3</v>
      </c>
      <c r="D125" s="9"/>
      <c r="E125" s="9"/>
      <c r="F125" s="5"/>
      <c r="G125" s="64"/>
      <c r="H125" s="9"/>
      <c r="I125" s="9"/>
      <c r="J125" s="9"/>
      <c r="K125" s="64"/>
      <c r="L125" s="9"/>
      <c r="M125" s="9"/>
      <c r="N125" s="9"/>
      <c r="O125" s="64"/>
      <c r="P125" s="9"/>
      <c r="Q125" s="9"/>
      <c r="R125" s="40" t="str">
        <f>IF(O109&gt;O110,N109,IF(O110&gt;O109,N110,""))</f>
        <v>TGA Shay Laing -Smith &amp; Aaron Ratahi</v>
      </c>
      <c r="S125" s="64"/>
      <c r="T125" s="9"/>
      <c r="U125" s="9"/>
      <c r="X125" s="9"/>
      <c r="Y125" s="67"/>
      <c r="Z125" s="67"/>
    </row>
    <row r="126" spans="1:26" ht="12.75" customHeight="1" x14ac:dyDescent="0.4">
      <c r="A126" s="78"/>
      <c r="B126" s="60"/>
      <c r="C126" s="79"/>
      <c r="D126" s="9"/>
      <c r="E126" s="9"/>
      <c r="F126" s="9"/>
      <c r="G126" s="79"/>
      <c r="H126" s="9"/>
      <c r="I126" s="9"/>
      <c r="J126" s="9"/>
      <c r="K126" s="79"/>
      <c r="L126" s="9"/>
      <c r="M126" s="9"/>
      <c r="N126" s="9"/>
      <c r="O126" s="79"/>
      <c r="P126" s="9"/>
      <c r="Q126" s="9"/>
      <c r="R126" s="9"/>
      <c r="S126" s="79"/>
      <c r="T126" s="9"/>
      <c r="U126" s="9"/>
      <c r="X126" s="9"/>
      <c r="Y126" s="67"/>
      <c r="Z126" s="67"/>
    </row>
    <row r="127" spans="1:26" ht="12.75" customHeight="1" x14ac:dyDescent="0.35">
      <c r="B127" s="60"/>
      <c r="C127" s="9"/>
      <c r="X127" s="9"/>
    </row>
    <row r="128" spans="1:26" ht="12.75" customHeight="1" x14ac:dyDescent="0.35">
      <c r="A128" s="2">
        <v>20</v>
      </c>
      <c r="B128" s="97" t="str">
        <f t="shared" ref="B128:B135" si="12">VLOOKUP(A128,V$94:W$113,2,FALSE)</f>
        <v>BYE7</v>
      </c>
      <c r="C128" s="25"/>
      <c r="X128" s="9"/>
    </row>
    <row r="129" spans="1:26" ht="12.75" customHeight="1" x14ac:dyDescent="0.35">
      <c r="A129" s="2">
        <v>13</v>
      </c>
      <c r="B129" s="98" t="str">
        <f t="shared" si="12"/>
        <v>TGA Wendy Thorn &amp; Pallas Elvin-Dewis</v>
      </c>
      <c r="C129" s="25">
        <v>2</v>
      </c>
      <c r="X129" s="9"/>
    </row>
    <row r="130" spans="1:26" ht="12.75" customHeight="1" x14ac:dyDescent="0.35">
      <c r="A130" s="2">
        <v>19</v>
      </c>
      <c r="B130" s="82" t="e">
        <f t="shared" si="12"/>
        <v>#N/A</v>
      </c>
      <c r="C130" s="25"/>
      <c r="X130" s="9"/>
    </row>
    <row r="131" spans="1:26" ht="12.75" customHeight="1" x14ac:dyDescent="0.35">
      <c r="A131" s="2">
        <v>14</v>
      </c>
      <c r="B131" s="58" t="str">
        <f t="shared" si="12"/>
        <v>GIS Glen R-Atkins &amp; Alex Nanai</v>
      </c>
      <c r="C131" s="25">
        <v>2</v>
      </c>
      <c r="X131" s="9"/>
    </row>
    <row r="132" spans="1:26" ht="12.75" customHeight="1" x14ac:dyDescent="0.35">
      <c r="A132" s="2">
        <v>18</v>
      </c>
      <c r="B132" s="97" t="str">
        <f t="shared" si="12"/>
        <v>BYE4</v>
      </c>
      <c r="C132" s="25"/>
      <c r="X132" s="9"/>
    </row>
    <row r="133" spans="1:26" ht="12.75" customHeight="1" x14ac:dyDescent="0.35">
      <c r="A133" s="2">
        <v>15</v>
      </c>
      <c r="B133" s="98" t="str">
        <f t="shared" si="12"/>
        <v>WHAN Cory Diamond &amp; Paul Stevens</v>
      </c>
      <c r="C133" s="25">
        <v>2</v>
      </c>
      <c r="X133" s="9"/>
    </row>
    <row r="134" spans="1:26" ht="12.75" customHeight="1" x14ac:dyDescent="0.35">
      <c r="A134" s="2">
        <v>17</v>
      </c>
      <c r="B134" s="82" t="str">
        <f t="shared" si="12"/>
        <v>BYE</v>
      </c>
      <c r="C134" s="25"/>
      <c r="F134" s="6" t="s">
        <v>291</v>
      </c>
      <c r="X134" s="9"/>
    </row>
    <row r="135" spans="1:26" ht="12.75" customHeight="1" x14ac:dyDescent="0.35">
      <c r="A135" s="2">
        <v>16</v>
      </c>
      <c r="B135" s="58" t="str">
        <f t="shared" si="12"/>
        <v>TGA Mark Parkinson &amp; Patuwai Woods</v>
      </c>
      <c r="C135" s="25">
        <v>2</v>
      </c>
      <c r="X135" s="9"/>
    </row>
    <row r="136" spans="1:26" ht="12.75" customHeight="1" x14ac:dyDescent="0.35">
      <c r="B136" s="60"/>
      <c r="C136" s="9"/>
      <c r="X136" s="9"/>
    </row>
    <row r="137" spans="1:26" ht="12.75" customHeight="1" x14ac:dyDescent="0.4">
      <c r="A137" s="2">
        <v>1</v>
      </c>
      <c r="B137" s="99" t="str">
        <f>VLOOKUP(A137,V$94:W$113,2,FALSE)</f>
        <v>NPL Kelvin Dunlop &amp; Patrick Duffy</v>
      </c>
      <c r="C137" s="28">
        <v>2</v>
      </c>
      <c r="D137" s="63"/>
      <c r="E137" s="9"/>
      <c r="F137" s="84"/>
      <c r="G137" s="64"/>
      <c r="H137" s="9"/>
      <c r="I137" s="9"/>
      <c r="J137" s="85"/>
      <c r="K137" s="64"/>
      <c r="L137" s="9"/>
      <c r="M137" s="9"/>
      <c r="N137" s="9"/>
      <c r="O137" s="64"/>
      <c r="X137" s="9"/>
      <c r="Y137" s="67"/>
      <c r="Z137" s="67"/>
    </row>
    <row r="138" spans="1:26" ht="12.75" customHeight="1" x14ac:dyDescent="0.4">
      <c r="A138" s="2">
        <v>16</v>
      </c>
      <c r="B138" s="100" t="str">
        <f>IF(C134&gt;C135,B134,IF(C135&gt;C134,B135,""))</f>
        <v>TGA Mark Parkinson &amp; Patuwai Woods</v>
      </c>
      <c r="C138" s="28"/>
      <c r="D138" s="9"/>
      <c r="E138" s="71"/>
      <c r="F138" s="9"/>
      <c r="G138" s="64"/>
      <c r="H138" s="9"/>
      <c r="I138" s="9"/>
      <c r="J138" s="64"/>
      <c r="K138" s="64"/>
      <c r="L138" s="9"/>
      <c r="M138" s="9"/>
      <c r="N138" s="9"/>
      <c r="O138" s="64"/>
      <c r="X138" s="9"/>
      <c r="Y138" s="67"/>
      <c r="Z138" s="67"/>
    </row>
    <row r="139" spans="1:26" ht="12.75" customHeight="1" x14ac:dyDescent="0.4">
      <c r="A139" s="2"/>
      <c r="B139" s="87"/>
      <c r="C139" s="64"/>
      <c r="D139" s="9"/>
      <c r="E139" s="63"/>
      <c r="F139" s="101" t="str">
        <f>IF(C137&gt;C138,B137,IF(C138&gt;C137,B138,""))</f>
        <v>NPL Kelvin Dunlop &amp; Patrick Duffy</v>
      </c>
      <c r="G139" s="28">
        <v>0</v>
      </c>
      <c r="H139" s="63"/>
      <c r="I139" s="9"/>
      <c r="J139" s="126">
        <f>sections!B85</f>
        <v>0</v>
      </c>
      <c r="K139" s="115"/>
      <c r="L139" s="115"/>
      <c r="M139" s="115"/>
      <c r="N139" s="115"/>
      <c r="O139" s="64"/>
      <c r="X139" s="9"/>
      <c r="Y139" s="67"/>
      <c r="Z139" s="67"/>
    </row>
    <row r="140" spans="1:26" ht="12.75" customHeight="1" x14ac:dyDescent="0.4">
      <c r="A140" s="2"/>
      <c r="B140" s="87"/>
      <c r="C140" s="64"/>
      <c r="D140" s="9"/>
      <c r="E140" s="71"/>
      <c r="F140" s="102" t="str">
        <f>IF(C141&gt;C142,B141,IF(C142&gt;C141,B142,""))</f>
        <v>HOW Paul G Brown and Nina Massold</v>
      </c>
      <c r="G140" s="28">
        <v>2</v>
      </c>
      <c r="H140" s="9"/>
      <c r="I140" s="71"/>
      <c r="J140" s="115"/>
      <c r="K140" s="115"/>
      <c r="L140" s="115"/>
      <c r="M140" s="115"/>
      <c r="N140" s="115"/>
      <c r="O140" s="64"/>
      <c r="X140" s="9"/>
      <c r="Y140" s="67"/>
      <c r="Z140" s="67"/>
    </row>
    <row r="141" spans="1:26" ht="12.75" customHeight="1" x14ac:dyDescent="0.4">
      <c r="A141" s="2">
        <v>9</v>
      </c>
      <c r="B141" s="77" t="s">
        <v>136</v>
      </c>
      <c r="C141" s="28">
        <v>0</v>
      </c>
      <c r="D141" s="63"/>
      <c r="E141" s="71"/>
      <c r="F141" s="9"/>
      <c r="G141" s="64"/>
      <c r="H141" s="9"/>
      <c r="I141" s="71"/>
      <c r="J141" s="125">
        <f>sections!D85</f>
        <v>0</v>
      </c>
      <c r="K141" s="115"/>
      <c r="L141" s="115"/>
      <c r="M141" s="115"/>
      <c r="N141" s="115"/>
      <c r="O141" s="64"/>
      <c r="X141" s="9"/>
      <c r="Y141" s="67"/>
      <c r="Z141" s="67"/>
    </row>
    <row r="142" spans="1:26" ht="12.75" customHeight="1" x14ac:dyDescent="0.4">
      <c r="A142" s="2">
        <v>8</v>
      </c>
      <c r="B142" s="73" t="str">
        <f>VLOOKUP(A142,V$94:W$113,2,FALSE)</f>
        <v>HOW Paul G Brown and Nina Massold</v>
      </c>
      <c r="C142" s="28">
        <v>2</v>
      </c>
      <c r="D142" s="9"/>
      <c r="E142" s="9"/>
      <c r="F142" s="9"/>
      <c r="G142" s="64"/>
      <c r="H142" s="9"/>
      <c r="I142" s="71"/>
      <c r="J142" s="9"/>
      <c r="K142" s="64"/>
      <c r="L142" s="9"/>
      <c r="M142" s="9"/>
      <c r="N142" s="9"/>
      <c r="O142" s="64"/>
      <c r="X142" s="9"/>
      <c r="Y142" s="67"/>
      <c r="Z142" s="67"/>
    </row>
    <row r="143" spans="1:26" ht="12.75" customHeight="1" x14ac:dyDescent="0.4">
      <c r="A143" s="2"/>
      <c r="B143" s="87"/>
      <c r="C143" s="64"/>
      <c r="D143" s="9"/>
      <c r="E143" s="9"/>
      <c r="F143" s="9"/>
      <c r="G143" s="64"/>
      <c r="H143" s="9"/>
      <c r="I143" s="63"/>
      <c r="J143" s="101" t="str">
        <f>IF(G139&gt;G140,F139,IF(G140&gt;G139,F140,""))</f>
        <v>HOW Paul G Brown and Nina Massold</v>
      </c>
      <c r="K143" s="28"/>
      <c r="L143" s="63"/>
      <c r="M143" s="9"/>
      <c r="N143" s="9"/>
      <c r="O143" s="64"/>
      <c r="X143" s="9"/>
      <c r="Y143" s="67"/>
      <c r="Z143" s="67"/>
    </row>
    <row r="144" spans="1:26" ht="12.75" customHeight="1" x14ac:dyDescent="0.4">
      <c r="A144" s="2"/>
      <c r="B144" s="87"/>
      <c r="C144" s="64"/>
      <c r="D144" s="9"/>
      <c r="E144" s="9"/>
      <c r="F144" s="9"/>
      <c r="G144" s="64"/>
      <c r="H144" s="9"/>
      <c r="I144" s="71"/>
      <c r="J144" s="102" t="str">
        <f>IF(G147&gt;G148,F147,IF(G148&gt;G147,F148,""))</f>
        <v>TOK Gill Mitchell &amp; Graham Mitchell</v>
      </c>
      <c r="K144" s="28">
        <v>2</v>
      </c>
      <c r="L144" s="9"/>
      <c r="M144" s="71"/>
      <c r="N144" s="9"/>
      <c r="O144" s="64"/>
      <c r="X144" s="9"/>
      <c r="Y144" s="67"/>
      <c r="Z144" s="67"/>
    </row>
    <row r="145" spans="1:26" ht="12.75" customHeight="1" x14ac:dyDescent="0.4">
      <c r="A145" s="2">
        <v>5</v>
      </c>
      <c r="B145" s="99" t="str">
        <f t="shared" ref="B145:B146" si="13">VLOOKUP(A145,V$94:W$113,2,FALSE)</f>
        <v>TGA Josh Va'afusu &amp; Dave Harman</v>
      </c>
      <c r="C145" s="28">
        <v>2</v>
      </c>
      <c r="D145" s="63"/>
      <c r="E145" s="9"/>
      <c r="F145" s="9"/>
      <c r="G145" s="64"/>
      <c r="H145" s="9"/>
      <c r="I145" s="71"/>
      <c r="J145" s="9"/>
      <c r="K145" s="64">
        <v>1</v>
      </c>
      <c r="L145" s="9"/>
      <c r="M145" s="71"/>
      <c r="N145" s="9"/>
      <c r="O145" s="64"/>
      <c r="X145" s="9"/>
      <c r="Y145" s="67"/>
      <c r="Z145" s="67"/>
    </row>
    <row r="146" spans="1:26" ht="12.75" customHeight="1" x14ac:dyDescent="0.4">
      <c r="A146" s="2">
        <v>12</v>
      </c>
      <c r="B146" s="100" t="str">
        <f t="shared" si="13"/>
        <v>BIR Tina &amp; Moloi Fatuesi</v>
      </c>
      <c r="C146" s="28">
        <v>1</v>
      </c>
      <c r="D146" s="9"/>
      <c r="E146" s="71"/>
      <c r="F146" s="9"/>
      <c r="G146" s="64"/>
      <c r="H146" s="9"/>
      <c r="I146" s="71"/>
      <c r="J146" s="9"/>
      <c r="K146" s="64"/>
      <c r="L146" s="9"/>
      <c r="M146" s="71"/>
      <c r="N146" s="9"/>
      <c r="O146" s="64"/>
      <c r="X146" s="9"/>
      <c r="Y146" s="67"/>
      <c r="Z146" s="67"/>
    </row>
    <row r="147" spans="1:26" ht="12.75" customHeight="1" x14ac:dyDescent="0.4">
      <c r="A147" s="2"/>
      <c r="B147" s="87"/>
      <c r="C147" s="64"/>
      <c r="D147" s="9"/>
      <c r="E147" s="63"/>
      <c r="F147" s="74" t="str">
        <f>IF(C145&gt;C146,B145,IF(C146&gt;C145,B146,""))</f>
        <v>TGA Josh Va'afusu &amp; Dave Harman</v>
      </c>
      <c r="G147" s="28">
        <v>1</v>
      </c>
      <c r="H147" s="63"/>
      <c r="I147" s="71"/>
      <c r="J147" s="9"/>
      <c r="K147" s="64"/>
      <c r="L147" s="9"/>
      <c r="M147" s="71"/>
      <c r="N147" s="9"/>
      <c r="O147" s="64"/>
      <c r="X147" s="9"/>
      <c r="Y147" s="67"/>
      <c r="Z147" s="67"/>
    </row>
    <row r="148" spans="1:26" ht="12.75" customHeight="1" x14ac:dyDescent="0.4">
      <c r="A148" s="2"/>
      <c r="B148" s="87"/>
      <c r="C148" s="64"/>
      <c r="D148" s="9"/>
      <c r="E148" s="71"/>
      <c r="F148" s="75" t="str">
        <f>IF(C149&gt;C150,B149,IF(C150&gt;C149,B150,""))</f>
        <v>TOK Gill Mitchell &amp; Graham Mitchell</v>
      </c>
      <c r="G148" s="28">
        <v>2</v>
      </c>
      <c r="H148" s="9"/>
      <c r="I148" s="9"/>
      <c r="J148" s="9"/>
      <c r="K148" s="64"/>
      <c r="L148" s="9"/>
      <c r="M148" s="71"/>
      <c r="N148" s="9"/>
      <c r="O148" s="64"/>
      <c r="X148" s="9"/>
      <c r="Y148" s="67"/>
      <c r="Z148" s="67"/>
    </row>
    <row r="149" spans="1:26" ht="12.75" customHeight="1" x14ac:dyDescent="0.4">
      <c r="A149" s="2">
        <v>13</v>
      </c>
      <c r="B149" s="70" t="str">
        <f>IF(C128&gt;C129,B128,IF(C129&gt;C128,B129,""))</f>
        <v>TGA Wendy Thorn &amp; Pallas Elvin-Dewis</v>
      </c>
      <c r="C149" s="28">
        <v>0</v>
      </c>
      <c r="D149" s="63"/>
      <c r="E149" s="71"/>
      <c r="F149" s="9"/>
      <c r="G149" s="64"/>
      <c r="H149" s="9"/>
      <c r="I149" s="9"/>
      <c r="J149" s="9"/>
      <c r="K149" s="64"/>
      <c r="L149" s="9"/>
      <c r="M149" s="71"/>
      <c r="N149" s="124" t="s">
        <v>295</v>
      </c>
      <c r="O149" s="115"/>
      <c r="X149" s="9"/>
      <c r="Y149" s="67"/>
      <c r="Z149" s="67"/>
    </row>
    <row r="150" spans="1:26" ht="12.75" customHeight="1" x14ac:dyDescent="0.4">
      <c r="A150" s="2">
        <v>4</v>
      </c>
      <c r="B150" s="73" t="str">
        <f>VLOOKUP(A150,V$94:W$113,2,FALSE)</f>
        <v>TOK Gill Mitchell &amp; Graham Mitchell</v>
      </c>
      <c r="C150" s="28">
        <v>2</v>
      </c>
      <c r="D150" s="9"/>
      <c r="E150" s="9"/>
      <c r="F150" s="9"/>
      <c r="G150" s="64"/>
      <c r="H150" s="9"/>
      <c r="I150" s="9"/>
      <c r="J150" s="9"/>
      <c r="K150" s="64"/>
      <c r="L150" s="9"/>
      <c r="M150" s="71"/>
      <c r="N150" s="107"/>
      <c r="O150" s="107"/>
      <c r="X150" s="9"/>
      <c r="Y150" s="67"/>
      <c r="Z150" s="67"/>
    </row>
    <row r="151" spans="1:26" ht="12.75" customHeight="1" x14ac:dyDescent="0.4">
      <c r="A151" s="2"/>
      <c r="B151" s="87"/>
      <c r="C151" s="64"/>
      <c r="D151" s="9"/>
      <c r="E151" s="9"/>
      <c r="F151" s="64"/>
      <c r="G151" s="64"/>
      <c r="H151" s="9"/>
      <c r="I151" s="9"/>
      <c r="J151" s="64"/>
      <c r="K151" s="64"/>
      <c r="L151" s="9"/>
      <c r="M151" s="63"/>
      <c r="N151" s="101" t="str">
        <f>IF(K143&gt;K144,J143,IF(K144&gt;K143,J144,""))</f>
        <v>TOK Gill Mitchell &amp; Graham Mitchell</v>
      </c>
      <c r="O151" s="28">
        <v>3</v>
      </c>
      <c r="X151" s="9"/>
    </row>
    <row r="152" spans="1:26" ht="12.75" customHeight="1" x14ac:dyDescent="0.4">
      <c r="A152" s="2"/>
      <c r="B152" s="87"/>
      <c r="C152" s="64"/>
      <c r="D152" s="9"/>
      <c r="E152" s="9"/>
      <c r="F152" s="9"/>
      <c r="G152" s="64"/>
      <c r="H152" s="9"/>
      <c r="I152" s="9"/>
      <c r="J152" s="9"/>
      <c r="K152" s="64"/>
      <c r="L152" s="9"/>
      <c r="M152" s="71"/>
      <c r="N152" s="102" t="str">
        <f>IF(K159&gt;K160,J159,IF(K160&gt;K159,J160,""))</f>
        <v>PAT Peter Whitehead &amp; Chris Walker</v>
      </c>
      <c r="O152" s="28">
        <v>2</v>
      </c>
      <c r="X152" s="9"/>
    </row>
    <row r="153" spans="1:26" ht="12.75" customHeight="1" x14ac:dyDescent="0.4">
      <c r="A153" s="2">
        <v>3</v>
      </c>
      <c r="B153" s="99" t="str">
        <f>VLOOKUP(A153,V$94:W$113,2,FALSE)</f>
        <v>TGA Brendan McLean &amp; Cynthia Thompson</v>
      </c>
      <c r="C153" s="28">
        <v>1</v>
      </c>
      <c r="D153" s="63"/>
      <c r="E153" s="9"/>
      <c r="F153" s="9"/>
      <c r="G153" s="64"/>
      <c r="H153" s="9"/>
      <c r="I153" s="9"/>
      <c r="J153" s="9"/>
      <c r="K153" s="64"/>
      <c r="L153" s="9"/>
      <c r="M153" s="71"/>
      <c r="N153" s="64" t="s">
        <v>288</v>
      </c>
      <c r="O153" s="64"/>
      <c r="X153" s="9"/>
    </row>
    <row r="154" spans="1:26" ht="12.75" customHeight="1" x14ac:dyDescent="0.4">
      <c r="A154" s="2">
        <v>14</v>
      </c>
      <c r="B154" s="100" t="str">
        <f>IF(C130&gt;C131,B130,IF(C131&gt;C130,B131,""))</f>
        <v>GIS Glen R-Atkins &amp; Alex Nanai</v>
      </c>
      <c r="C154" s="28">
        <v>2</v>
      </c>
      <c r="D154" s="9"/>
      <c r="E154" s="71"/>
      <c r="F154" s="9"/>
      <c r="G154" s="64"/>
      <c r="H154" s="9"/>
      <c r="I154" s="9"/>
      <c r="J154" s="9"/>
      <c r="K154" s="64"/>
      <c r="L154" s="9"/>
      <c r="M154" s="71"/>
      <c r="N154" s="9"/>
      <c r="O154" s="64"/>
      <c r="X154" s="9"/>
    </row>
    <row r="155" spans="1:26" ht="12.75" customHeight="1" x14ac:dyDescent="0.4">
      <c r="A155" s="2"/>
      <c r="B155" s="87"/>
      <c r="C155" s="64"/>
      <c r="D155" s="9"/>
      <c r="E155" s="63"/>
      <c r="F155" s="101" t="str">
        <f>IF(C153&gt;C154,B153,IF(C154&gt;C153,B154,""))</f>
        <v>GIS Glen R-Atkins &amp; Alex Nanai</v>
      </c>
      <c r="G155" s="28">
        <v>1</v>
      </c>
      <c r="H155" s="63"/>
      <c r="I155" s="9"/>
      <c r="J155" s="9"/>
      <c r="K155" s="64"/>
      <c r="L155" s="9"/>
      <c r="M155" s="71"/>
      <c r="N155" s="64"/>
      <c r="O155" s="64"/>
      <c r="X155" s="9"/>
    </row>
    <row r="156" spans="1:26" ht="12.75" customHeight="1" x14ac:dyDescent="0.4">
      <c r="A156" s="2"/>
      <c r="B156" s="87"/>
      <c r="C156" s="64"/>
      <c r="D156" s="9"/>
      <c r="E156" s="71"/>
      <c r="F156" s="102" t="str">
        <f>IF(C157&gt;C158,B157,IF(C158&gt;C157,B158,""))</f>
        <v>PAT Peter Whitehead &amp; Chris Walker</v>
      </c>
      <c r="G156" s="28">
        <v>2</v>
      </c>
      <c r="H156" s="9"/>
      <c r="I156" s="71"/>
      <c r="J156" s="9"/>
      <c r="K156" s="64"/>
      <c r="L156" s="9"/>
      <c r="M156" s="71"/>
      <c r="N156" s="9"/>
      <c r="O156" s="64"/>
      <c r="X156" s="9"/>
    </row>
    <row r="157" spans="1:26" ht="12.75" customHeight="1" x14ac:dyDescent="0.4">
      <c r="A157" s="2">
        <v>11</v>
      </c>
      <c r="B157" s="70" t="str">
        <f t="shared" ref="B157:B158" si="14">VLOOKUP(A157,V$94:W$113,2,FALSE)</f>
        <v>PUK Martin Keeley &amp; Natasha Smit</v>
      </c>
      <c r="C157" s="28">
        <v>0</v>
      </c>
      <c r="D157" s="63"/>
      <c r="E157" s="71"/>
      <c r="F157" s="9"/>
      <c r="G157" s="64"/>
      <c r="H157" s="9"/>
      <c r="I157" s="71"/>
      <c r="J157" s="9"/>
      <c r="K157" s="64"/>
      <c r="L157" s="9"/>
      <c r="M157" s="71"/>
      <c r="N157" s="9"/>
      <c r="O157" s="64"/>
      <c r="X157" s="9"/>
    </row>
    <row r="158" spans="1:26" ht="12.75" customHeight="1" x14ac:dyDescent="0.4">
      <c r="A158" s="2">
        <v>6</v>
      </c>
      <c r="B158" s="73" t="str">
        <f t="shared" si="14"/>
        <v>PAT Peter Whitehead &amp; Chris Walker</v>
      </c>
      <c r="C158" s="28">
        <v>2</v>
      </c>
      <c r="D158" s="9"/>
      <c r="E158" s="9"/>
      <c r="F158" s="9"/>
      <c r="G158" s="64"/>
      <c r="H158" s="9"/>
      <c r="I158" s="71"/>
      <c r="J158" s="9"/>
      <c r="K158" s="64"/>
      <c r="L158" s="9"/>
      <c r="M158" s="71"/>
      <c r="N158" s="9"/>
      <c r="O158" s="64"/>
      <c r="X158" s="9"/>
    </row>
    <row r="159" spans="1:26" ht="12.75" customHeight="1" x14ac:dyDescent="0.4">
      <c r="A159" s="2"/>
      <c r="B159" s="87"/>
      <c r="C159" s="64"/>
      <c r="D159" s="9"/>
      <c r="E159" s="9"/>
      <c r="F159" s="9"/>
      <c r="G159" s="64"/>
      <c r="H159" s="9"/>
      <c r="I159" s="63"/>
      <c r="J159" s="74" t="str">
        <f>IF(G155&gt;G156,F155,IF(G156&gt;G155,F156,""))</f>
        <v>PAT Peter Whitehead &amp; Chris Walker</v>
      </c>
      <c r="K159" s="28">
        <v>2</v>
      </c>
      <c r="L159" s="63"/>
      <c r="M159" s="71"/>
      <c r="N159" s="9"/>
      <c r="O159" s="64"/>
      <c r="X159" s="9"/>
    </row>
    <row r="160" spans="1:26" ht="12.75" customHeight="1" x14ac:dyDescent="0.4">
      <c r="A160" s="2"/>
      <c r="B160" s="87"/>
      <c r="C160" s="64"/>
      <c r="D160" s="9"/>
      <c r="E160" s="9"/>
      <c r="F160" s="9"/>
      <c r="G160" s="64"/>
      <c r="H160" s="9"/>
      <c r="I160" s="71"/>
      <c r="J160" s="75" t="str">
        <f>IF(G163&gt;G164,F163,IF(G164&gt;G163,F164,""))</f>
        <v>PAT Ngahuia Tahi &amp; Maria Gratwick</v>
      </c>
      <c r="K160" s="28">
        <v>0</v>
      </c>
      <c r="L160" s="9"/>
      <c r="M160" s="9"/>
      <c r="N160" s="9"/>
      <c r="O160" s="64"/>
      <c r="X160" s="9"/>
    </row>
    <row r="161" spans="1:24" ht="12.75" customHeight="1" x14ac:dyDescent="0.4">
      <c r="A161" s="2">
        <v>7</v>
      </c>
      <c r="B161" s="99" t="str">
        <f t="shared" ref="B161:B162" si="15">VLOOKUP(A161,V$94:W$113,2,FALSE)</f>
        <v>PAT Terri Argus &amp; Roger Gracie</v>
      </c>
      <c r="C161" s="28">
        <v>1</v>
      </c>
      <c r="D161" s="63"/>
      <c r="E161" s="9"/>
      <c r="F161" s="9"/>
      <c r="G161" s="64"/>
      <c r="H161" s="9"/>
      <c r="I161" s="71"/>
      <c r="J161" s="64" t="s">
        <v>289</v>
      </c>
      <c r="K161" s="64"/>
      <c r="L161" s="9"/>
      <c r="M161" s="9"/>
      <c r="N161" s="9"/>
      <c r="O161" s="64"/>
      <c r="X161" s="9"/>
    </row>
    <row r="162" spans="1:24" ht="12.75" customHeight="1" x14ac:dyDescent="0.4">
      <c r="A162" s="2">
        <v>10</v>
      </c>
      <c r="B162" s="100" t="str">
        <f t="shared" si="15"/>
        <v>PAT Ngahuia Tahi &amp; Maria Gratwick</v>
      </c>
      <c r="C162" s="28">
        <v>2</v>
      </c>
      <c r="D162" s="9"/>
      <c r="E162" s="71"/>
      <c r="F162" s="9"/>
      <c r="G162" s="64"/>
      <c r="H162" s="9"/>
      <c r="I162" s="71"/>
      <c r="J162" s="9"/>
      <c r="K162" s="64"/>
      <c r="L162" s="9"/>
      <c r="M162" s="9"/>
      <c r="N162" s="9"/>
      <c r="O162" s="64"/>
      <c r="X162" s="9"/>
    </row>
    <row r="163" spans="1:24" ht="12.75" customHeight="1" x14ac:dyDescent="0.4">
      <c r="A163" s="2"/>
      <c r="B163" s="87"/>
      <c r="C163" s="64"/>
      <c r="D163" s="9"/>
      <c r="E163" s="63"/>
      <c r="F163" s="74" t="str">
        <f>IF(C161&gt;C162,B161,IF(C162&gt;C161,B162,""))</f>
        <v>PAT Ngahuia Tahi &amp; Maria Gratwick</v>
      </c>
      <c r="G163" s="28">
        <v>2</v>
      </c>
      <c r="H163" s="63"/>
      <c r="I163" s="71"/>
      <c r="J163" s="9"/>
      <c r="K163" s="64"/>
      <c r="L163" s="9"/>
      <c r="M163" s="9"/>
      <c r="N163" s="9"/>
      <c r="O163" s="64"/>
      <c r="X163" s="9"/>
    </row>
    <row r="164" spans="1:24" ht="12.75" customHeight="1" x14ac:dyDescent="0.4">
      <c r="A164" s="2"/>
      <c r="B164" s="87"/>
      <c r="C164" s="64"/>
      <c r="D164" s="9"/>
      <c r="E164" s="71"/>
      <c r="F164" s="75" t="str">
        <f>IF(C165&gt;C166,B165,IF(C166&gt;C165,B166,""))</f>
        <v>PAT Frank Edwards &amp; Gavin Anstis</v>
      </c>
      <c r="G164" s="28">
        <v>1</v>
      </c>
      <c r="H164" s="9"/>
      <c r="I164" s="9"/>
      <c r="J164" s="9"/>
      <c r="K164" s="64"/>
      <c r="L164" s="9"/>
      <c r="M164" s="9"/>
      <c r="N164" s="9"/>
      <c r="O164" s="64"/>
      <c r="X164" s="9"/>
    </row>
    <row r="165" spans="1:24" ht="12.75" customHeight="1" x14ac:dyDescent="0.4">
      <c r="A165" s="2">
        <v>15</v>
      </c>
      <c r="B165" s="70" t="str">
        <f>IF(C132&gt;C133,B132,IF(C133&gt;C132,B133,""))</f>
        <v>WHAN Cory Diamond &amp; Paul Stevens</v>
      </c>
      <c r="C165" s="28">
        <v>0</v>
      </c>
      <c r="D165" s="63"/>
      <c r="E165" s="71"/>
      <c r="F165" s="64" t="s">
        <v>290</v>
      </c>
      <c r="G165" s="64"/>
      <c r="H165" s="9"/>
      <c r="I165" s="9"/>
      <c r="J165" s="9"/>
      <c r="K165" s="64"/>
      <c r="L165" s="9"/>
      <c r="M165" s="9"/>
      <c r="N165" s="9"/>
      <c r="O165" s="64"/>
      <c r="X165" s="9"/>
    </row>
    <row r="166" spans="1:24" ht="12.75" customHeight="1" x14ac:dyDescent="0.4">
      <c r="A166" s="2">
        <v>2</v>
      </c>
      <c r="B166" s="73" t="str">
        <f>VLOOKUP(A166,V$94:W$113,2,FALSE)</f>
        <v>PAT Frank Edwards &amp; Gavin Anstis</v>
      </c>
      <c r="C166" s="28">
        <v>2</v>
      </c>
      <c r="D166" s="9"/>
      <c r="E166" s="9"/>
      <c r="F166" s="9"/>
      <c r="G166" s="64"/>
      <c r="H166" s="9"/>
      <c r="I166" s="9"/>
      <c r="J166" s="9"/>
      <c r="K166" s="64"/>
      <c r="L166" s="9"/>
      <c r="M166" s="9"/>
      <c r="N166" s="9"/>
      <c r="O166" s="64"/>
      <c r="X166" s="9"/>
    </row>
    <row r="167" spans="1:24" ht="12.75" customHeight="1" x14ac:dyDescent="0.35">
      <c r="B167" s="60"/>
      <c r="C167" s="9"/>
      <c r="X167" s="9"/>
    </row>
    <row r="168" spans="1:24" ht="12.75" customHeight="1" x14ac:dyDescent="0.35">
      <c r="B168" s="60"/>
      <c r="C168" s="9"/>
      <c r="X168" s="9"/>
    </row>
    <row r="169" spans="1:24" ht="12.75" customHeight="1" x14ac:dyDescent="0.35">
      <c r="B169" s="60"/>
      <c r="C169" s="9"/>
      <c r="X169" s="9"/>
    </row>
    <row r="170" spans="1:24" ht="12.75" customHeight="1" x14ac:dyDescent="0.35">
      <c r="B170" s="60"/>
      <c r="C170" s="9"/>
      <c r="X170" s="9"/>
    </row>
    <row r="171" spans="1:24" ht="12.75" customHeight="1" x14ac:dyDescent="0.35">
      <c r="B171" s="60"/>
      <c r="C171" s="9"/>
      <c r="X171" s="9"/>
    </row>
    <row r="172" spans="1:24" ht="12.75" customHeight="1" x14ac:dyDescent="0.35">
      <c r="B172" s="60"/>
      <c r="C172" s="9"/>
      <c r="X172" s="9"/>
    </row>
    <row r="173" spans="1:24" ht="12.75" customHeight="1" x14ac:dyDescent="0.35">
      <c r="B173" s="60"/>
      <c r="C173" s="9"/>
      <c r="X173" s="9"/>
    </row>
    <row r="174" spans="1:24" ht="12.75" customHeight="1" x14ac:dyDescent="0.35">
      <c r="B174" s="60"/>
      <c r="C174" s="9"/>
      <c r="X174" s="9"/>
    </row>
    <row r="175" spans="1:24" ht="12.75" customHeight="1" x14ac:dyDescent="0.35">
      <c r="B175" s="60"/>
      <c r="C175" s="9"/>
      <c r="X175" s="9"/>
    </row>
    <row r="176" spans="1:24" ht="12.75" customHeight="1" x14ac:dyDescent="0.35">
      <c r="B176" s="60"/>
      <c r="C176" s="9"/>
      <c r="X176" s="9"/>
    </row>
    <row r="177" spans="2:24" ht="12.75" customHeight="1" x14ac:dyDescent="0.35">
      <c r="B177" s="60"/>
      <c r="C177" s="9"/>
      <c r="X177" s="9"/>
    </row>
    <row r="178" spans="2:24" ht="12.75" customHeight="1" x14ac:dyDescent="0.35">
      <c r="B178" s="60"/>
      <c r="C178" s="9"/>
      <c r="X178" s="9"/>
    </row>
    <row r="179" spans="2:24" ht="12.75" customHeight="1" x14ac:dyDescent="0.35">
      <c r="B179" s="60"/>
      <c r="C179" s="9"/>
      <c r="X179" s="9"/>
    </row>
    <row r="180" spans="2:24" ht="12.75" customHeight="1" x14ac:dyDescent="0.35">
      <c r="B180" s="60"/>
      <c r="C180" s="9"/>
      <c r="X180" s="9"/>
    </row>
    <row r="181" spans="2:24" ht="12.75" customHeight="1" x14ac:dyDescent="0.35">
      <c r="B181" s="60"/>
      <c r="C181" s="9"/>
      <c r="X181" s="9"/>
    </row>
    <row r="182" spans="2:24" ht="12.75" customHeight="1" x14ac:dyDescent="0.35">
      <c r="B182" s="60"/>
      <c r="C182" s="9"/>
      <c r="X182" s="9"/>
    </row>
    <row r="183" spans="2:24" ht="12.75" customHeight="1" x14ac:dyDescent="0.35">
      <c r="B183" s="60"/>
      <c r="C183" s="9"/>
      <c r="X183" s="9"/>
    </row>
    <row r="184" spans="2:24" ht="12.75" customHeight="1" x14ac:dyDescent="0.35">
      <c r="B184" s="60"/>
      <c r="C184" s="9"/>
      <c r="X184" s="9"/>
    </row>
    <row r="185" spans="2:24" ht="12.75" customHeight="1" x14ac:dyDescent="0.35">
      <c r="B185" s="60"/>
      <c r="C185" s="9"/>
      <c r="X185" s="9"/>
    </row>
    <row r="186" spans="2:24" ht="12.75" customHeight="1" x14ac:dyDescent="0.35">
      <c r="B186" s="60"/>
      <c r="C186" s="9"/>
      <c r="X186" s="9"/>
    </row>
    <row r="187" spans="2:24" ht="12.75" customHeight="1" x14ac:dyDescent="0.35">
      <c r="B187" s="60"/>
      <c r="C187" s="9"/>
      <c r="X187" s="9"/>
    </row>
    <row r="188" spans="2:24" ht="12.75" customHeight="1" x14ac:dyDescent="0.35">
      <c r="B188" s="60"/>
      <c r="C188" s="9"/>
      <c r="X188" s="9"/>
    </row>
    <row r="189" spans="2:24" ht="12.75" customHeight="1" x14ac:dyDescent="0.35">
      <c r="B189" s="60"/>
      <c r="C189" s="9"/>
      <c r="X189" s="9"/>
    </row>
    <row r="190" spans="2:24" ht="12.75" customHeight="1" x14ac:dyDescent="0.35">
      <c r="B190" s="60"/>
      <c r="C190" s="9"/>
      <c r="X190" s="9"/>
    </row>
    <row r="191" spans="2:24" ht="12.75" customHeight="1" x14ac:dyDescent="0.35">
      <c r="B191" s="60"/>
      <c r="C191" s="9"/>
      <c r="X191" s="9"/>
    </row>
    <row r="192" spans="2:24" ht="12.75" customHeight="1" x14ac:dyDescent="0.35">
      <c r="B192" s="60"/>
      <c r="C192" s="9"/>
      <c r="X192" s="9"/>
    </row>
    <row r="193" spans="2:24" ht="12.75" customHeight="1" x14ac:dyDescent="0.35">
      <c r="B193" s="60"/>
      <c r="C193" s="9"/>
      <c r="X193" s="9"/>
    </row>
    <row r="194" spans="2:24" ht="12.75" customHeight="1" x14ac:dyDescent="0.35">
      <c r="B194" s="60"/>
      <c r="C194" s="9"/>
      <c r="X194" s="9"/>
    </row>
    <row r="195" spans="2:24" ht="12.75" customHeight="1" x14ac:dyDescent="0.35">
      <c r="B195" s="60"/>
      <c r="C195" s="9"/>
      <c r="X195" s="9"/>
    </row>
    <row r="196" spans="2:24" ht="12.75" customHeight="1" x14ac:dyDescent="0.35">
      <c r="B196" s="60"/>
      <c r="C196" s="9"/>
      <c r="X196" s="9"/>
    </row>
    <row r="197" spans="2:24" ht="12.75" customHeight="1" x14ac:dyDescent="0.35">
      <c r="B197" s="60"/>
      <c r="C197" s="9"/>
      <c r="X197" s="9"/>
    </row>
    <row r="198" spans="2:24" ht="12.75" customHeight="1" x14ac:dyDescent="0.35">
      <c r="B198" s="60"/>
      <c r="C198" s="9"/>
      <c r="X198" s="9"/>
    </row>
    <row r="199" spans="2:24" ht="12.75" customHeight="1" x14ac:dyDescent="0.35">
      <c r="B199" s="60"/>
      <c r="C199" s="9"/>
      <c r="X199" s="9"/>
    </row>
    <row r="200" spans="2:24" ht="12.75" customHeight="1" x14ac:dyDescent="0.35">
      <c r="B200" s="60"/>
      <c r="C200" s="9"/>
      <c r="X200" s="9"/>
    </row>
    <row r="201" spans="2:24" ht="12.75" customHeight="1" x14ac:dyDescent="0.35">
      <c r="B201" s="60"/>
      <c r="C201" s="9"/>
      <c r="X201" s="9"/>
    </row>
    <row r="202" spans="2:24" ht="12.75" customHeight="1" x14ac:dyDescent="0.35">
      <c r="B202" s="60"/>
      <c r="C202" s="9"/>
      <c r="X202" s="9"/>
    </row>
    <row r="203" spans="2:24" ht="12.75" customHeight="1" x14ac:dyDescent="0.35">
      <c r="B203" s="60"/>
      <c r="C203" s="9"/>
      <c r="X203" s="9"/>
    </row>
    <row r="204" spans="2:24" ht="12.75" customHeight="1" x14ac:dyDescent="0.35">
      <c r="B204" s="60"/>
      <c r="C204" s="9"/>
      <c r="X204" s="9"/>
    </row>
    <row r="205" spans="2:24" ht="12.75" customHeight="1" x14ac:dyDescent="0.35">
      <c r="B205" s="60"/>
      <c r="C205" s="9"/>
      <c r="X205" s="9"/>
    </row>
    <row r="206" spans="2:24" ht="12.75" customHeight="1" x14ac:dyDescent="0.35">
      <c r="B206" s="60"/>
      <c r="C206" s="9"/>
      <c r="X206" s="9"/>
    </row>
    <row r="207" spans="2:24" ht="12.75" customHeight="1" x14ac:dyDescent="0.35">
      <c r="B207" s="60"/>
      <c r="C207" s="9"/>
      <c r="X207" s="9"/>
    </row>
    <row r="208" spans="2:24" ht="12.75" customHeight="1" x14ac:dyDescent="0.35">
      <c r="B208" s="60"/>
      <c r="C208" s="9"/>
      <c r="X208" s="9"/>
    </row>
    <row r="209" spans="2:24" ht="12.75" customHeight="1" x14ac:dyDescent="0.35">
      <c r="B209" s="60"/>
      <c r="C209" s="9"/>
      <c r="X209" s="9"/>
    </row>
    <row r="210" spans="2:24" ht="12.75" customHeight="1" x14ac:dyDescent="0.35">
      <c r="B210" s="60"/>
      <c r="C210" s="9"/>
      <c r="X210" s="9"/>
    </row>
    <row r="211" spans="2:24" ht="12.75" customHeight="1" x14ac:dyDescent="0.35">
      <c r="B211" s="60"/>
      <c r="C211" s="9"/>
      <c r="X211" s="9"/>
    </row>
    <row r="212" spans="2:24" ht="12.75" customHeight="1" x14ac:dyDescent="0.35">
      <c r="B212" s="60"/>
      <c r="C212" s="9"/>
      <c r="X212" s="9"/>
    </row>
    <row r="213" spans="2:24" ht="12.75" customHeight="1" x14ac:dyDescent="0.35">
      <c r="B213" s="60"/>
      <c r="C213" s="9"/>
      <c r="X213" s="9"/>
    </row>
    <row r="214" spans="2:24" ht="12.75" customHeight="1" x14ac:dyDescent="0.35">
      <c r="B214" s="60"/>
      <c r="C214" s="9"/>
      <c r="X214" s="9"/>
    </row>
    <row r="215" spans="2:24" ht="12.75" customHeight="1" x14ac:dyDescent="0.35">
      <c r="B215" s="60"/>
      <c r="C215" s="9"/>
      <c r="X215" s="9"/>
    </row>
    <row r="216" spans="2:24" ht="12.75" customHeight="1" x14ac:dyDescent="0.35">
      <c r="B216" s="60"/>
      <c r="C216" s="9"/>
      <c r="X216" s="9"/>
    </row>
    <row r="217" spans="2:24" ht="12.75" customHeight="1" x14ac:dyDescent="0.35">
      <c r="B217" s="60"/>
      <c r="C217" s="9"/>
      <c r="X217" s="9"/>
    </row>
    <row r="218" spans="2:24" ht="12.75" customHeight="1" x14ac:dyDescent="0.35">
      <c r="B218" s="60"/>
      <c r="C218" s="9"/>
      <c r="X218" s="9"/>
    </row>
    <row r="219" spans="2:24" ht="12.75" customHeight="1" x14ac:dyDescent="0.35">
      <c r="B219" s="60"/>
      <c r="C219" s="9"/>
      <c r="X219" s="9"/>
    </row>
    <row r="220" spans="2:24" ht="12.75" customHeight="1" x14ac:dyDescent="0.35">
      <c r="B220" s="60"/>
      <c r="C220" s="9"/>
      <c r="X220" s="9"/>
    </row>
    <row r="221" spans="2:24" ht="12.75" customHeight="1" x14ac:dyDescent="0.35">
      <c r="B221" s="60"/>
      <c r="C221" s="9"/>
      <c r="X221" s="9"/>
    </row>
    <row r="222" spans="2:24" ht="12.75" customHeight="1" x14ac:dyDescent="0.35">
      <c r="B222" s="60"/>
      <c r="C222" s="9"/>
      <c r="X222" s="9"/>
    </row>
    <row r="223" spans="2:24" ht="12.75" customHeight="1" x14ac:dyDescent="0.35">
      <c r="B223" s="60"/>
      <c r="C223" s="9"/>
      <c r="X223" s="9"/>
    </row>
    <row r="224" spans="2:24" ht="12.75" customHeight="1" x14ac:dyDescent="0.35">
      <c r="B224" s="60"/>
      <c r="C224" s="9"/>
      <c r="X224" s="9"/>
    </row>
    <row r="225" spans="2:24" ht="12.75" customHeight="1" x14ac:dyDescent="0.35">
      <c r="B225" s="60"/>
      <c r="C225" s="9"/>
      <c r="X225" s="9"/>
    </row>
    <row r="226" spans="2:24" ht="12.75" customHeight="1" x14ac:dyDescent="0.35">
      <c r="B226" s="60"/>
      <c r="C226" s="9"/>
      <c r="X226" s="9"/>
    </row>
    <row r="227" spans="2:24" ht="12.75" customHeight="1" x14ac:dyDescent="0.35">
      <c r="B227" s="60"/>
      <c r="C227" s="9"/>
      <c r="X227" s="9"/>
    </row>
    <row r="228" spans="2:24" ht="12.75" customHeight="1" x14ac:dyDescent="0.35">
      <c r="B228" s="60"/>
      <c r="C228" s="9"/>
      <c r="X228" s="9"/>
    </row>
    <row r="229" spans="2:24" ht="12.75" customHeight="1" x14ac:dyDescent="0.35">
      <c r="B229" s="60"/>
      <c r="C229" s="9"/>
      <c r="X229" s="9"/>
    </row>
    <row r="230" spans="2:24" ht="12.75" customHeight="1" x14ac:dyDescent="0.35">
      <c r="B230" s="60"/>
      <c r="C230" s="9"/>
      <c r="X230" s="9"/>
    </row>
    <row r="231" spans="2:24" ht="12.75" customHeight="1" x14ac:dyDescent="0.35">
      <c r="B231" s="60"/>
      <c r="C231" s="9"/>
      <c r="X231" s="9"/>
    </row>
    <row r="232" spans="2:24" ht="12.75" customHeight="1" x14ac:dyDescent="0.35">
      <c r="B232" s="60"/>
      <c r="C232" s="9"/>
      <c r="X232" s="9"/>
    </row>
    <row r="233" spans="2:24" ht="12.75" customHeight="1" x14ac:dyDescent="0.35">
      <c r="B233" s="60"/>
      <c r="C233" s="9"/>
      <c r="X233" s="9"/>
    </row>
    <row r="234" spans="2:24" ht="12.75" customHeight="1" x14ac:dyDescent="0.35">
      <c r="B234" s="60"/>
      <c r="C234" s="9"/>
      <c r="X234" s="9"/>
    </row>
    <row r="235" spans="2:24" ht="12.75" customHeight="1" x14ac:dyDescent="0.35">
      <c r="B235" s="60"/>
      <c r="C235" s="9"/>
      <c r="X235" s="9"/>
    </row>
    <row r="236" spans="2:24" ht="12.75" customHeight="1" x14ac:dyDescent="0.35">
      <c r="B236" s="60"/>
      <c r="C236" s="9"/>
      <c r="X236" s="9"/>
    </row>
    <row r="237" spans="2:24" ht="12.75" customHeight="1" x14ac:dyDescent="0.35">
      <c r="B237" s="60"/>
      <c r="C237" s="9"/>
      <c r="X237" s="9"/>
    </row>
    <row r="238" spans="2:24" ht="12.75" customHeight="1" x14ac:dyDescent="0.35">
      <c r="B238" s="60"/>
      <c r="C238" s="9"/>
      <c r="X238" s="9"/>
    </row>
    <row r="239" spans="2:24" ht="12.75" customHeight="1" x14ac:dyDescent="0.35">
      <c r="B239" s="60"/>
      <c r="C239" s="9"/>
      <c r="X239" s="9"/>
    </row>
    <row r="240" spans="2:24" ht="12.75" customHeight="1" x14ac:dyDescent="0.35">
      <c r="B240" s="60"/>
      <c r="C240" s="9"/>
      <c r="X240" s="9"/>
    </row>
    <row r="241" spans="2:24" ht="12.75" customHeight="1" x14ac:dyDescent="0.35">
      <c r="B241" s="60"/>
      <c r="C241" s="9"/>
      <c r="X241" s="9"/>
    </row>
    <row r="242" spans="2:24" ht="12.75" customHeight="1" x14ac:dyDescent="0.35">
      <c r="B242" s="60"/>
      <c r="C242" s="9"/>
      <c r="X242" s="9"/>
    </row>
    <row r="243" spans="2:24" ht="12.75" customHeight="1" x14ac:dyDescent="0.35">
      <c r="B243" s="60"/>
      <c r="C243" s="9"/>
      <c r="X243" s="9"/>
    </row>
    <row r="244" spans="2:24" ht="12.75" customHeight="1" x14ac:dyDescent="0.35">
      <c r="B244" s="60"/>
      <c r="C244" s="9"/>
      <c r="X244" s="9"/>
    </row>
    <row r="245" spans="2:24" ht="12.75" customHeight="1" x14ac:dyDescent="0.35">
      <c r="B245" s="60"/>
      <c r="C245" s="9"/>
      <c r="X245" s="9"/>
    </row>
    <row r="246" spans="2:24" ht="12.75" customHeight="1" x14ac:dyDescent="0.35">
      <c r="B246" s="60"/>
      <c r="C246" s="9"/>
      <c r="X246" s="9"/>
    </row>
    <row r="247" spans="2:24" ht="12.75" customHeight="1" x14ac:dyDescent="0.35">
      <c r="B247" s="60"/>
      <c r="C247" s="9"/>
      <c r="X247" s="9"/>
    </row>
    <row r="248" spans="2:24" ht="12.75" customHeight="1" x14ac:dyDescent="0.35">
      <c r="B248" s="60"/>
      <c r="C248" s="9"/>
      <c r="X248" s="9"/>
    </row>
    <row r="249" spans="2:24" ht="12.75" customHeight="1" x14ac:dyDescent="0.35">
      <c r="B249" s="60"/>
      <c r="C249" s="9"/>
      <c r="X249" s="9"/>
    </row>
    <row r="250" spans="2:24" ht="12.75" customHeight="1" x14ac:dyDescent="0.35">
      <c r="B250" s="60"/>
      <c r="C250" s="9"/>
      <c r="X250" s="9"/>
    </row>
    <row r="251" spans="2:24" ht="12.75" customHeight="1" x14ac:dyDescent="0.35">
      <c r="B251" s="60"/>
      <c r="C251" s="9"/>
      <c r="X251" s="9"/>
    </row>
    <row r="252" spans="2:24" ht="12.75" customHeight="1" x14ac:dyDescent="0.35">
      <c r="B252" s="60"/>
      <c r="C252" s="9"/>
      <c r="X252" s="9"/>
    </row>
    <row r="253" spans="2:24" ht="12.75" customHeight="1" x14ac:dyDescent="0.35">
      <c r="B253" s="60"/>
      <c r="C253" s="9"/>
      <c r="X253" s="9"/>
    </row>
    <row r="254" spans="2:24" ht="12.75" customHeight="1" x14ac:dyDescent="0.35">
      <c r="B254" s="60"/>
      <c r="C254" s="9"/>
      <c r="X254" s="9"/>
    </row>
    <row r="255" spans="2:24" ht="12.75" customHeight="1" x14ac:dyDescent="0.35">
      <c r="B255" s="60"/>
      <c r="C255" s="9"/>
      <c r="X255" s="9"/>
    </row>
    <row r="256" spans="2:24" ht="12.75" customHeight="1" x14ac:dyDescent="0.35">
      <c r="B256" s="60"/>
      <c r="C256" s="9"/>
      <c r="X256" s="9"/>
    </row>
    <row r="257" spans="2:24" ht="12.75" customHeight="1" x14ac:dyDescent="0.35">
      <c r="B257" s="60"/>
      <c r="C257" s="9"/>
      <c r="X257" s="9"/>
    </row>
    <row r="258" spans="2:24" ht="12.75" customHeight="1" x14ac:dyDescent="0.35">
      <c r="B258" s="60"/>
      <c r="C258" s="9"/>
      <c r="X258" s="9"/>
    </row>
    <row r="259" spans="2:24" ht="12.75" customHeight="1" x14ac:dyDescent="0.35">
      <c r="B259" s="60"/>
      <c r="C259" s="9"/>
      <c r="X259" s="9"/>
    </row>
    <row r="260" spans="2:24" ht="12.75" customHeight="1" x14ac:dyDescent="0.35">
      <c r="B260" s="60"/>
      <c r="C260" s="9"/>
      <c r="X260" s="9"/>
    </row>
    <row r="261" spans="2:24" ht="12.75" customHeight="1" x14ac:dyDescent="0.35">
      <c r="B261" s="60"/>
      <c r="C261" s="9"/>
      <c r="X261" s="9"/>
    </row>
    <row r="262" spans="2:24" ht="12.75" customHeight="1" x14ac:dyDescent="0.35">
      <c r="B262" s="60"/>
      <c r="C262" s="9"/>
      <c r="X262" s="9"/>
    </row>
    <row r="263" spans="2:24" ht="12.75" customHeight="1" x14ac:dyDescent="0.35">
      <c r="B263" s="60"/>
      <c r="C263" s="9"/>
      <c r="X263" s="9"/>
    </row>
    <row r="264" spans="2:24" ht="12.75" customHeight="1" x14ac:dyDescent="0.35">
      <c r="B264" s="60"/>
      <c r="C264" s="9"/>
      <c r="X264" s="9"/>
    </row>
    <row r="265" spans="2:24" ht="12.75" customHeight="1" x14ac:dyDescent="0.35">
      <c r="B265" s="60"/>
      <c r="C265" s="9"/>
      <c r="X265" s="9"/>
    </row>
    <row r="266" spans="2:24" ht="12.75" customHeight="1" x14ac:dyDescent="0.35">
      <c r="B266" s="60"/>
      <c r="C266" s="9"/>
      <c r="X266" s="9"/>
    </row>
    <row r="267" spans="2:24" ht="12.75" customHeight="1" x14ac:dyDescent="0.35">
      <c r="B267" s="60"/>
      <c r="C267" s="9"/>
      <c r="X267" s="9"/>
    </row>
    <row r="268" spans="2:24" ht="12.75" customHeight="1" x14ac:dyDescent="0.35">
      <c r="B268" s="60"/>
      <c r="C268" s="9"/>
      <c r="X268" s="9"/>
    </row>
    <row r="269" spans="2:24" ht="12.75" customHeight="1" x14ac:dyDescent="0.35">
      <c r="B269" s="60"/>
      <c r="C269" s="9"/>
      <c r="X269" s="9"/>
    </row>
    <row r="270" spans="2:24" ht="12.75" customHeight="1" x14ac:dyDescent="0.35">
      <c r="B270" s="60"/>
      <c r="C270" s="9"/>
      <c r="X270" s="9"/>
    </row>
    <row r="271" spans="2:24" ht="12.75" customHeight="1" x14ac:dyDescent="0.35">
      <c r="B271" s="60"/>
      <c r="C271" s="9"/>
      <c r="X271" s="9"/>
    </row>
    <row r="272" spans="2:24" ht="12.75" customHeight="1" x14ac:dyDescent="0.35">
      <c r="B272" s="60"/>
      <c r="C272" s="9"/>
      <c r="X272" s="9"/>
    </row>
    <row r="273" spans="2:24" ht="12.75" customHeight="1" x14ac:dyDescent="0.35">
      <c r="B273" s="60"/>
      <c r="C273" s="9"/>
      <c r="X273" s="9"/>
    </row>
    <row r="274" spans="2:24" ht="12.75" customHeight="1" x14ac:dyDescent="0.35">
      <c r="B274" s="60"/>
      <c r="C274" s="9"/>
      <c r="X274" s="9"/>
    </row>
    <row r="275" spans="2:24" ht="12.75" customHeight="1" x14ac:dyDescent="0.35">
      <c r="B275" s="60"/>
      <c r="C275" s="9"/>
      <c r="X275" s="9"/>
    </row>
    <row r="276" spans="2:24" ht="12.75" customHeight="1" x14ac:dyDescent="0.35">
      <c r="B276" s="60"/>
      <c r="C276" s="9"/>
      <c r="X276" s="9"/>
    </row>
    <row r="277" spans="2:24" ht="12.75" customHeight="1" x14ac:dyDescent="0.35">
      <c r="B277" s="60"/>
      <c r="C277" s="9"/>
      <c r="X277" s="9"/>
    </row>
    <row r="278" spans="2:24" ht="12.75" customHeight="1" x14ac:dyDescent="0.35">
      <c r="B278" s="60"/>
      <c r="C278" s="9"/>
      <c r="X278" s="9"/>
    </row>
    <row r="279" spans="2:24" ht="12.75" customHeight="1" x14ac:dyDescent="0.35">
      <c r="B279" s="60"/>
      <c r="C279" s="9"/>
      <c r="X279" s="9"/>
    </row>
    <row r="280" spans="2:24" ht="12.75" customHeight="1" x14ac:dyDescent="0.35">
      <c r="B280" s="60"/>
      <c r="C280" s="9"/>
      <c r="X280" s="9"/>
    </row>
    <row r="281" spans="2:24" ht="12.75" customHeight="1" x14ac:dyDescent="0.35">
      <c r="B281" s="60"/>
      <c r="C281" s="9"/>
      <c r="X281" s="9"/>
    </row>
    <row r="282" spans="2:24" ht="12.75" customHeight="1" x14ac:dyDescent="0.35">
      <c r="B282" s="60"/>
      <c r="C282" s="9"/>
      <c r="X282" s="9"/>
    </row>
    <row r="283" spans="2:24" ht="12.75" customHeight="1" x14ac:dyDescent="0.35">
      <c r="B283" s="60"/>
      <c r="C283" s="9"/>
      <c r="X283" s="9"/>
    </row>
    <row r="284" spans="2:24" ht="12.75" customHeight="1" x14ac:dyDescent="0.35">
      <c r="B284" s="60"/>
      <c r="C284" s="9"/>
      <c r="X284" s="9"/>
    </row>
    <row r="285" spans="2:24" ht="12.75" customHeight="1" x14ac:dyDescent="0.35">
      <c r="B285" s="60"/>
      <c r="C285" s="9"/>
      <c r="X285" s="9"/>
    </row>
    <row r="286" spans="2:24" ht="12.75" customHeight="1" x14ac:dyDescent="0.35">
      <c r="B286" s="60"/>
      <c r="C286" s="9"/>
      <c r="X286" s="9"/>
    </row>
    <row r="287" spans="2:24" ht="12.75" customHeight="1" x14ac:dyDescent="0.35">
      <c r="B287" s="60"/>
      <c r="C287" s="9"/>
      <c r="X287" s="9"/>
    </row>
    <row r="288" spans="2:24" ht="12.75" customHeight="1" x14ac:dyDescent="0.35">
      <c r="B288" s="60"/>
      <c r="C288" s="9"/>
      <c r="X288" s="9"/>
    </row>
    <row r="289" spans="2:24" ht="12.75" customHeight="1" x14ac:dyDescent="0.35">
      <c r="B289" s="60"/>
      <c r="C289" s="9"/>
      <c r="X289" s="9"/>
    </row>
    <row r="290" spans="2:24" ht="12.75" customHeight="1" x14ac:dyDescent="0.35">
      <c r="B290" s="60"/>
      <c r="C290" s="9"/>
      <c r="X290" s="9"/>
    </row>
    <row r="291" spans="2:24" ht="12.75" customHeight="1" x14ac:dyDescent="0.35">
      <c r="B291" s="60"/>
      <c r="C291" s="9"/>
      <c r="X291" s="9"/>
    </row>
    <row r="292" spans="2:24" ht="12.75" customHeight="1" x14ac:dyDescent="0.35">
      <c r="B292" s="60"/>
      <c r="C292" s="9"/>
      <c r="X292" s="9"/>
    </row>
    <row r="293" spans="2:24" ht="12.75" customHeight="1" x14ac:dyDescent="0.35">
      <c r="B293" s="60"/>
      <c r="C293" s="9"/>
      <c r="X293" s="9"/>
    </row>
    <row r="294" spans="2:24" ht="12.75" customHeight="1" x14ac:dyDescent="0.35">
      <c r="B294" s="60"/>
      <c r="C294" s="9"/>
      <c r="X294" s="9"/>
    </row>
    <row r="295" spans="2:24" ht="12.75" customHeight="1" x14ac:dyDescent="0.35">
      <c r="B295" s="60"/>
      <c r="C295" s="9"/>
      <c r="X295" s="9"/>
    </row>
    <row r="296" spans="2:24" ht="12.75" customHeight="1" x14ac:dyDescent="0.35">
      <c r="B296" s="60"/>
      <c r="C296" s="9"/>
      <c r="X296" s="9"/>
    </row>
    <row r="297" spans="2:24" ht="12.75" customHeight="1" x14ac:dyDescent="0.35">
      <c r="B297" s="60"/>
      <c r="C297" s="9"/>
      <c r="X297" s="9"/>
    </row>
    <row r="298" spans="2:24" ht="12.75" customHeight="1" x14ac:dyDescent="0.35">
      <c r="B298" s="60"/>
      <c r="C298" s="9"/>
      <c r="X298" s="9"/>
    </row>
    <row r="299" spans="2:24" ht="12.75" customHeight="1" x14ac:dyDescent="0.35">
      <c r="B299" s="60"/>
      <c r="C299" s="9"/>
      <c r="X299" s="9"/>
    </row>
    <row r="300" spans="2:24" ht="12.75" customHeight="1" x14ac:dyDescent="0.35">
      <c r="B300" s="60"/>
      <c r="C300" s="9"/>
      <c r="X300" s="9"/>
    </row>
    <row r="301" spans="2:24" ht="12.75" customHeight="1" x14ac:dyDescent="0.35">
      <c r="B301" s="60"/>
      <c r="C301" s="9"/>
      <c r="X301" s="9"/>
    </row>
    <row r="302" spans="2:24" ht="12.75" customHeight="1" x14ac:dyDescent="0.35">
      <c r="B302" s="60"/>
      <c r="C302" s="9"/>
      <c r="X302" s="9"/>
    </row>
    <row r="303" spans="2:24" ht="12.75" customHeight="1" x14ac:dyDescent="0.35">
      <c r="B303" s="60"/>
      <c r="C303" s="9"/>
      <c r="X303" s="9"/>
    </row>
    <row r="304" spans="2:24" ht="12.75" customHeight="1" x14ac:dyDescent="0.35">
      <c r="B304" s="60"/>
      <c r="C304" s="9"/>
      <c r="X304" s="9"/>
    </row>
    <row r="305" spans="2:24" ht="12.75" customHeight="1" x14ac:dyDescent="0.35">
      <c r="B305" s="60"/>
      <c r="C305" s="9"/>
      <c r="X305" s="9"/>
    </row>
    <row r="306" spans="2:24" ht="12.75" customHeight="1" x14ac:dyDescent="0.35">
      <c r="B306" s="60"/>
      <c r="C306" s="9"/>
      <c r="X306" s="9"/>
    </row>
    <row r="307" spans="2:24" ht="12.75" customHeight="1" x14ac:dyDescent="0.35">
      <c r="B307" s="60"/>
      <c r="C307" s="9"/>
      <c r="X307" s="9"/>
    </row>
    <row r="308" spans="2:24" ht="12.75" customHeight="1" x14ac:dyDescent="0.35">
      <c r="B308" s="60"/>
      <c r="C308" s="9"/>
      <c r="X308" s="9"/>
    </row>
    <row r="309" spans="2:24" ht="12.75" customHeight="1" x14ac:dyDescent="0.35">
      <c r="B309" s="60"/>
      <c r="C309" s="9"/>
      <c r="X309" s="9"/>
    </row>
    <row r="310" spans="2:24" ht="12.75" customHeight="1" x14ac:dyDescent="0.35">
      <c r="B310" s="60"/>
      <c r="C310" s="9"/>
      <c r="X310" s="9"/>
    </row>
    <row r="311" spans="2:24" ht="12.75" customHeight="1" x14ac:dyDescent="0.35">
      <c r="B311" s="60"/>
      <c r="C311" s="9"/>
      <c r="X311" s="9"/>
    </row>
    <row r="312" spans="2:24" ht="12.75" customHeight="1" x14ac:dyDescent="0.35">
      <c r="B312" s="60"/>
      <c r="C312" s="9"/>
      <c r="X312" s="9"/>
    </row>
    <row r="313" spans="2:24" ht="12.75" customHeight="1" x14ac:dyDescent="0.35">
      <c r="B313" s="60"/>
      <c r="C313" s="9"/>
      <c r="X313" s="9"/>
    </row>
    <row r="314" spans="2:24" ht="12.75" customHeight="1" x14ac:dyDescent="0.35">
      <c r="B314" s="60"/>
      <c r="C314" s="9"/>
      <c r="X314" s="9"/>
    </row>
    <row r="315" spans="2:24" ht="12.75" customHeight="1" x14ac:dyDescent="0.35">
      <c r="B315" s="60"/>
      <c r="C315" s="9"/>
      <c r="X315" s="9"/>
    </row>
    <row r="316" spans="2:24" ht="12.75" customHeight="1" x14ac:dyDescent="0.35">
      <c r="B316" s="60"/>
      <c r="C316" s="9"/>
      <c r="X316" s="9"/>
    </row>
    <row r="317" spans="2:24" ht="12.75" customHeight="1" x14ac:dyDescent="0.35">
      <c r="B317" s="60"/>
      <c r="C317" s="9"/>
      <c r="X317" s="9"/>
    </row>
    <row r="318" spans="2:24" ht="12.75" customHeight="1" x14ac:dyDescent="0.35">
      <c r="B318" s="60"/>
      <c r="C318" s="9"/>
      <c r="X318" s="9"/>
    </row>
    <row r="319" spans="2:24" ht="12.75" customHeight="1" x14ac:dyDescent="0.35">
      <c r="B319" s="60"/>
      <c r="C319" s="9"/>
      <c r="X319" s="9"/>
    </row>
    <row r="320" spans="2:24" ht="12.75" customHeight="1" x14ac:dyDescent="0.35">
      <c r="B320" s="60"/>
      <c r="C320" s="9"/>
      <c r="X320" s="9"/>
    </row>
    <row r="321" spans="2:24" ht="12.75" customHeight="1" x14ac:dyDescent="0.35">
      <c r="B321" s="60"/>
      <c r="C321" s="9"/>
      <c r="X321" s="9"/>
    </row>
    <row r="322" spans="2:24" ht="12.75" customHeight="1" x14ac:dyDescent="0.35">
      <c r="B322" s="60"/>
      <c r="C322" s="9"/>
      <c r="X322" s="9"/>
    </row>
    <row r="323" spans="2:24" ht="12.75" customHeight="1" x14ac:dyDescent="0.35">
      <c r="B323" s="60"/>
      <c r="C323" s="9"/>
      <c r="X323" s="9"/>
    </row>
    <row r="324" spans="2:24" ht="12.75" customHeight="1" x14ac:dyDescent="0.35">
      <c r="B324" s="60"/>
      <c r="C324" s="9"/>
      <c r="X324" s="9"/>
    </row>
    <row r="325" spans="2:24" ht="12.75" customHeight="1" x14ac:dyDescent="0.35">
      <c r="B325" s="60"/>
      <c r="C325" s="9"/>
      <c r="X325" s="9"/>
    </row>
    <row r="326" spans="2:24" ht="12.75" customHeight="1" x14ac:dyDescent="0.35">
      <c r="B326" s="60"/>
      <c r="C326" s="9"/>
      <c r="X326" s="9"/>
    </row>
    <row r="327" spans="2:24" ht="12.75" customHeight="1" x14ac:dyDescent="0.35">
      <c r="B327" s="60"/>
      <c r="C327" s="9"/>
      <c r="X327" s="9"/>
    </row>
    <row r="328" spans="2:24" ht="12.75" customHeight="1" x14ac:dyDescent="0.35">
      <c r="B328" s="60"/>
      <c r="C328" s="9"/>
      <c r="X328" s="9"/>
    </row>
    <row r="329" spans="2:24" ht="12.75" customHeight="1" x14ac:dyDescent="0.35">
      <c r="B329" s="60"/>
      <c r="C329" s="9"/>
      <c r="X329" s="9"/>
    </row>
    <row r="330" spans="2:24" ht="12.75" customHeight="1" x14ac:dyDescent="0.35">
      <c r="B330" s="60"/>
      <c r="C330" s="9"/>
      <c r="X330" s="9"/>
    </row>
    <row r="331" spans="2:24" ht="12.75" customHeight="1" x14ac:dyDescent="0.35">
      <c r="B331" s="60"/>
      <c r="C331" s="9"/>
      <c r="X331" s="9"/>
    </row>
    <row r="332" spans="2:24" ht="12.75" customHeight="1" x14ac:dyDescent="0.35">
      <c r="B332" s="60"/>
      <c r="C332" s="9"/>
      <c r="X332" s="9"/>
    </row>
    <row r="333" spans="2:24" ht="12.75" customHeight="1" x14ac:dyDescent="0.35">
      <c r="B333" s="60"/>
      <c r="C333" s="9"/>
      <c r="X333" s="9"/>
    </row>
    <row r="334" spans="2:24" ht="12.75" customHeight="1" x14ac:dyDescent="0.35">
      <c r="B334" s="60"/>
      <c r="C334" s="9"/>
      <c r="X334" s="9"/>
    </row>
    <row r="335" spans="2:24" ht="12.75" customHeight="1" x14ac:dyDescent="0.35">
      <c r="B335" s="60"/>
      <c r="C335" s="9"/>
      <c r="X335" s="9"/>
    </row>
    <row r="336" spans="2:24" ht="12.75" customHeight="1" x14ac:dyDescent="0.35">
      <c r="B336" s="60"/>
      <c r="C336" s="9"/>
      <c r="X336" s="9"/>
    </row>
    <row r="337" spans="2:24" ht="12.75" customHeight="1" x14ac:dyDescent="0.35">
      <c r="B337" s="60"/>
      <c r="C337" s="9"/>
      <c r="X337" s="9"/>
    </row>
    <row r="338" spans="2:24" ht="12.75" customHeight="1" x14ac:dyDescent="0.35">
      <c r="B338" s="60"/>
      <c r="C338" s="9"/>
      <c r="X338" s="9"/>
    </row>
    <row r="339" spans="2:24" ht="12.75" customHeight="1" x14ac:dyDescent="0.35">
      <c r="B339" s="60"/>
      <c r="C339" s="9"/>
      <c r="X339" s="9"/>
    </row>
    <row r="340" spans="2:24" ht="12.75" customHeight="1" x14ac:dyDescent="0.35">
      <c r="B340" s="60"/>
      <c r="C340" s="9"/>
      <c r="X340" s="9"/>
    </row>
    <row r="341" spans="2:24" ht="12.75" customHeight="1" x14ac:dyDescent="0.35">
      <c r="B341" s="60"/>
      <c r="C341" s="9"/>
      <c r="X341" s="9"/>
    </row>
    <row r="342" spans="2:24" ht="12.75" customHeight="1" x14ac:dyDescent="0.35">
      <c r="B342" s="60"/>
      <c r="C342" s="9"/>
      <c r="X342" s="9"/>
    </row>
    <row r="343" spans="2:24" ht="12.75" customHeight="1" x14ac:dyDescent="0.35">
      <c r="B343" s="60"/>
      <c r="C343" s="9"/>
      <c r="X343" s="9"/>
    </row>
    <row r="344" spans="2:24" ht="12.75" customHeight="1" x14ac:dyDescent="0.35">
      <c r="B344" s="60"/>
      <c r="C344" s="9"/>
      <c r="X344" s="9"/>
    </row>
    <row r="345" spans="2:24" ht="12.75" customHeight="1" x14ac:dyDescent="0.35">
      <c r="B345" s="60"/>
      <c r="C345" s="9"/>
      <c r="X345" s="9"/>
    </row>
    <row r="346" spans="2:24" ht="12.75" customHeight="1" x14ac:dyDescent="0.35">
      <c r="B346" s="60"/>
      <c r="C346" s="9"/>
      <c r="X346" s="9"/>
    </row>
    <row r="347" spans="2:24" ht="12.75" customHeight="1" x14ac:dyDescent="0.35">
      <c r="B347" s="60"/>
      <c r="C347" s="9"/>
      <c r="X347" s="9"/>
    </row>
    <row r="348" spans="2:24" ht="12.75" customHeight="1" x14ac:dyDescent="0.35">
      <c r="B348" s="60"/>
      <c r="C348" s="9"/>
      <c r="X348" s="9"/>
    </row>
    <row r="349" spans="2:24" ht="12.75" customHeight="1" x14ac:dyDescent="0.35">
      <c r="B349" s="60"/>
      <c r="C349" s="9"/>
      <c r="X349" s="9"/>
    </row>
    <row r="350" spans="2:24" ht="12.75" customHeight="1" x14ac:dyDescent="0.35">
      <c r="B350" s="60"/>
      <c r="C350" s="9"/>
      <c r="X350" s="9"/>
    </row>
    <row r="351" spans="2:24" ht="12.75" customHeight="1" x14ac:dyDescent="0.35">
      <c r="B351" s="60"/>
      <c r="C351" s="9"/>
      <c r="X351" s="9"/>
    </row>
    <row r="352" spans="2:24" ht="12.75" customHeight="1" x14ac:dyDescent="0.35">
      <c r="B352" s="60"/>
      <c r="C352" s="9"/>
      <c r="X352" s="9"/>
    </row>
    <row r="353" spans="2:24" ht="12.75" customHeight="1" x14ac:dyDescent="0.35">
      <c r="B353" s="60"/>
      <c r="C353" s="9"/>
      <c r="X353" s="9"/>
    </row>
    <row r="354" spans="2:24" ht="12.75" customHeight="1" x14ac:dyDescent="0.35">
      <c r="B354" s="60"/>
      <c r="C354" s="9"/>
      <c r="X354" s="9"/>
    </row>
    <row r="355" spans="2:24" ht="12.75" customHeight="1" x14ac:dyDescent="0.35">
      <c r="B355" s="60"/>
      <c r="C355" s="9"/>
      <c r="X355" s="9"/>
    </row>
    <row r="356" spans="2:24" ht="12.75" customHeight="1" x14ac:dyDescent="0.35">
      <c r="B356" s="60"/>
      <c r="C356" s="9"/>
      <c r="X356" s="9"/>
    </row>
    <row r="357" spans="2:24" ht="12.75" customHeight="1" x14ac:dyDescent="0.35">
      <c r="B357" s="60"/>
      <c r="C357" s="9"/>
      <c r="X357" s="9"/>
    </row>
    <row r="358" spans="2:24" ht="12.75" customHeight="1" x14ac:dyDescent="0.35">
      <c r="B358" s="60"/>
      <c r="C358" s="9"/>
      <c r="X358" s="9"/>
    </row>
    <row r="359" spans="2:24" ht="12.75" customHeight="1" x14ac:dyDescent="0.35">
      <c r="B359" s="60"/>
      <c r="C359" s="9"/>
      <c r="X359" s="9"/>
    </row>
    <row r="360" spans="2:24" ht="12.75" customHeight="1" x14ac:dyDescent="0.35">
      <c r="B360" s="60"/>
      <c r="C360" s="9"/>
      <c r="X360" s="9"/>
    </row>
    <row r="361" spans="2:24" ht="12.75" customHeight="1" x14ac:dyDescent="0.35">
      <c r="B361" s="60"/>
      <c r="C361" s="9"/>
      <c r="X361" s="9"/>
    </row>
    <row r="362" spans="2:24" ht="12.75" customHeight="1" x14ac:dyDescent="0.35">
      <c r="B362" s="60"/>
      <c r="C362" s="9"/>
      <c r="X362" s="9"/>
    </row>
    <row r="363" spans="2:24" ht="12.75" customHeight="1" x14ac:dyDescent="0.35">
      <c r="B363" s="60"/>
      <c r="C363" s="9"/>
      <c r="X363" s="9"/>
    </row>
    <row r="364" spans="2:24" ht="12.75" customHeight="1" x14ac:dyDescent="0.35">
      <c r="B364" s="60"/>
      <c r="C364" s="9"/>
      <c r="X364" s="9"/>
    </row>
    <row r="365" spans="2:24" ht="12.75" customHeight="1" x14ac:dyDescent="0.35">
      <c r="B365" s="60"/>
      <c r="C365" s="9"/>
      <c r="X365" s="9"/>
    </row>
    <row r="366" spans="2:24" ht="12.75" customHeight="1" x14ac:dyDescent="0.35">
      <c r="B366" s="60"/>
      <c r="C366" s="9"/>
      <c r="X366" s="9"/>
    </row>
    <row r="367" spans="2:24" ht="12.75" customHeight="1" x14ac:dyDescent="0.35">
      <c r="B367" s="60"/>
      <c r="C367" s="9"/>
      <c r="X367" s="9"/>
    </row>
    <row r="368" spans="2:24" ht="12.75" customHeight="1" x14ac:dyDescent="0.35">
      <c r="B368" s="60"/>
      <c r="C368" s="9"/>
      <c r="X368" s="9"/>
    </row>
    <row r="369" spans="2:24" ht="12.75" customHeight="1" x14ac:dyDescent="0.35">
      <c r="B369" s="60"/>
      <c r="C369" s="9"/>
      <c r="X369" s="9"/>
    </row>
    <row r="370" spans="2:24" ht="12.75" customHeight="1" x14ac:dyDescent="0.35">
      <c r="B370" s="60"/>
      <c r="C370" s="9"/>
      <c r="X370" s="9"/>
    </row>
    <row r="371" spans="2:24" ht="12.75" customHeight="1" x14ac:dyDescent="0.35">
      <c r="B371" s="60"/>
      <c r="C371" s="9"/>
      <c r="X371" s="9"/>
    </row>
    <row r="372" spans="2:24" ht="12.75" customHeight="1" x14ac:dyDescent="0.35">
      <c r="B372" s="60"/>
      <c r="C372" s="9"/>
      <c r="X372" s="9"/>
    </row>
    <row r="373" spans="2:24" ht="12.75" customHeight="1" x14ac:dyDescent="0.35">
      <c r="B373" s="60"/>
      <c r="C373" s="9"/>
      <c r="X373" s="9"/>
    </row>
    <row r="374" spans="2:24" ht="12.75" customHeight="1" x14ac:dyDescent="0.35">
      <c r="B374" s="60"/>
      <c r="C374" s="9"/>
      <c r="X374" s="9"/>
    </row>
    <row r="375" spans="2:24" ht="12.75" customHeight="1" x14ac:dyDescent="0.35">
      <c r="B375" s="60"/>
      <c r="C375" s="9"/>
      <c r="X375" s="9"/>
    </row>
    <row r="376" spans="2:24" ht="12.75" customHeight="1" x14ac:dyDescent="0.35">
      <c r="B376" s="60"/>
      <c r="C376" s="9"/>
      <c r="X376" s="9"/>
    </row>
    <row r="377" spans="2:24" ht="12.75" customHeight="1" x14ac:dyDescent="0.35">
      <c r="B377" s="60"/>
      <c r="C377" s="9"/>
      <c r="X377" s="9"/>
    </row>
    <row r="378" spans="2:24" ht="12.75" customHeight="1" x14ac:dyDescent="0.35">
      <c r="B378" s="60"/>
      <c r="C378" s="9"/>
      <c r="X378" s="9"/>
    </row>
    <row r="379" spans="2:24" ht="12.75" customHeight="1" x14ac:dyDescent="0.35">
      <c r="B379" s="60"/>
      <c r="C379" s="9"/>
      <c r="X379" s="9"/>
    </row>
    <row r="380" spans="2:24" ht="12.75" customHeight="1" x14ac:dyDescent="0.35">
      <c r="B380" s="60"/>
      <c r="C380" s="9"/>
      <c r="X380" s="9"/>
    </row>
    <row r="381" spans="2:24" ht="12.75" customHeight="1" x14ac:dyDescent="0.35">
      <c r="B381" s="60"/>
      <c r="C381" s="9"/>
      <c r="X381" s="9"/>
    </row>
    <row r="382" spans="2:24" ht="12.75" customHeight="1" x14ac:dyDescent="0.35">
      <c r="B382" s="60"/>
      <c r="C382" s="9"/>
      <c r="X382" s="9"/>
    </row>
    <row r="383" spans="2:24" ht="12.75" customHeight="1" x14ac:dyDescent="0.35">
      <c r="B383" s="60"/>
      <c r="C383" s="9"/>
      <c r="X383" s="9"/>
    </row>
    <row r="384" spans="2:24" ht="12.75" customHeight="1" x14ac:dyDescent="0.35">
      <c r="B384" s="60"/>
      <c r="C384" s="9"/>
      <c r="X384" s="9"/>
    </row>
    <row r="385" spans="2:24" ht="12.75" customHeight="1" x14ac:dyDescent="0.35">
      <c r="B385" s="60"/>
      <c r="C385" s="9"/>
      <c r="X385" s="9"/>
    </row>
    <row r="386" spans="2:24" ht="12.75" customHeight="1" x14ac:dyDescent="0.35">
      <c r="B386" s="60"/>
      <c r="C386" s="9"/>
      <c r="X386" s="9"/>
    </row>
    <row r="387" spans="2:24" ht="12.75" customHeight="1" x14ac:dyDescent="0.35">
      <c r="B387" s="60"/>
      <c r="C387" s="9"/>
      <c r="X387" s="9"/>
    </row>
    <row r="388" spans="2:24" ht="12.75" customHeight="1" x14ac:dyDescent="0.35">
      <c r="B388" s="60"/>
      <c r="C388" s="9"/>
      <c r="X388" s="9"/>
    </row>
    <row r="389" spans="2:24" ht="12.75" customHeight="1" x14ac:dyDescent="0.35">
      <c r="B389" s="60"/>
      <c r="C389" s="9"/>
      <c r="X389" s="9"/>
    </row>
    <row r="390" spans="2:24" ht="12.75" customHeight="1" x14ac:dyDescent="0.35">
      <c r="B390" s="60"/>
      <c r="C390" s="9"/>
      <c r="X390" s="9"/>
    </row>
    <row r="391" spans="2:24" ht="12.75" customHeight="1" x14ac:dyDescent="0.35">
      <c r="B391" s="60"/>
      <c r="C391" s="9"/>
      <c r="X391" s="9"/>
    </row>
    <row r="392" spans="2:24" ht="12.75" customHeight="1" x14ac:dyDescent="0.35">
      <c r="B392" s="60"/>
      <c r="C392" s="9"/>
      <c r="X392" s="9"/>
    </row>
    <row r="393" spans="2:24" ht="12.75" customHeight="1" x14ac:dyDescent="0.35">
      <c r="B393" s="60"/>
      <c r="C393" s="9"/>
      <c r="X393" s="9"/>
    </row>
    <row r="394" spans="2:24" ht="12.75" customHeight="1" x14ac:dyDescent="0.35">
      <c r="B394" s="60"/>
      <c r="C394" s="9"/>
      <c r="X394" s="9"/>
    </row>
    <row r="395" spans="2:24" ht="12.75" customHeight="1" x14ac:dyDescent="0.35">
      <c r="B395" s="60"/>
      <c r="C395" s="9"/>
      <c r="X395" s="9"/>
    </row>
    <row r="396" spans="2:24" ht="12.75" customHeight="1" x14ac:dyDescent="0.35">
      <c r="B396" s="60"/>
      <c r="C396" s="9"/>
      <c r="X396" s="9"/>
    </row>
    <row r="397" spans="2:24" ht="12.75" customHeight="1" x14ac:dyDescent="0.35">
      <c r="B397" s="60"/>
      <c r="C397" s="9"/>
      <c r="X397" s="9"/>
    </row>
    <row r="398" spans="2:24" ht="12.75" customHeight="1" x14ac:dyDescent="0.35">
      <c r="B398" s="60"/>
      <c r="C398" s="9"/>
      <c r="X398" s="9"/>
    </row>
    <row r="399" spans="2:24" ht="12.75" customHeight="1" x14ac:dyDescent="0.35">
      <c r="B399" s="60"/>
      <c r="C399" s="9"/>
      <c r="X399" s="9"/>
    </row>
    <row r="400" spans="2:24" ht="12.75" customHeight="1" x14ac:dyDescent="0.35">
      <c r="B400" s="60"/>
      <c r="C400" s="9"/>
      <c r="X400" s="9"/>
    </row>
    <row r="401" spans="2:24" ht="12.75" customHeight="1" x14ac:dyDescent="0.35">
      <c r="B401" s="60"/>
      <c r="C401" s="9"/>
      <c r="X401" s="9"/>
    </row>
    <row r="402" spans="2:24" ht="12.75" customHeight="1" x14ac:dyDescent="0.35">
      <c r="B402" s="60"/>
      <c r="C402" s="9"/>
      <c r="X402" s="9"/>
    </row>
    <row r="403" spans="2:24" ht="12.75" customHeight="1" x14ac:dyDescent="0.35">
      <c r="B403" s="60"/>
      <c r="C403" s="9"/>
      <c r="X403" s="9"/>
    </row>
    <row r="404" spans="2:24" ht="12.75" customHeight="1" x14ac:dyDescent="0.35">
      <c r="B404" s="60"/>
      <c r="C404" s="9"/>
      <c r="X404" s="9"/>
    </row>
    <row r="405" spans="2:24" ht="12.75" customHeight="1" x14ac:dyDescent="0.35">
      <c r="B405" s="60"/>
      <c r="C405" s="9"/>
      <c r="X405" s="9"/>
    </row>
    <row r="406" spans="2:24" ht="12.75" customHeight="1" x14ac:dyDescent="0.35">
      <c r="B406" s="60"/>
      <c r="C406" s="9"/>
      <c r="X406" s="9"/>
    </row>
    <row r="407" spans="2:24" ht="12.75" customHeight="1" x14ac:dyDescent="0.35">
      <c r="B407" s="60"/>
      <c r="C407" s="9"/>
      <c r="X407" s="9"/>
    </row>
    <row r="408" spans="2:24" ht="12.75" customHeight="1" x14ac:dyDescent="0.35">
      <c r="B408" s="60"/>
      <c r="C408" s="9"/>
      <c r="X408" s="9"/>
    </row>
    <row r="409" spans="2:24" ht="12.75" customHeight="1" x14ac:dyDescent="0.35">
      <c r="B409" s="60"/>
      <c r="C409" s="9"/>
      <c r="X409" s="9"/>
    </row>
    <row r="410" spans="2:24" ht="12.75" customHeight="1" x14ac:dyDescent="0.35">
      <c r="B410" s="60"/>
      <c r="C410" s="9"/>
      <c r="X410" s="9"/>
    </row>
    <row r="411" spans="2:24" ht="12.75" customHeight="1" x14ac:dyDescent="0.35">
      <c r="B411" s="60"/>
      <c r="C411" s="9"/>
      <c r="X411" s="9"/>
    </row>
    <row r="412" spans="2:24" ht="12.75" customHeight="1" x14ac:dyDescent="0.35">
      <c r="B412" s="60"/>
      <c r="C412" s="9"/>
      <c r="X412" s="9"/>
    </row>
    <row r="413" spans="2:24" ht="12.75" customHeight="1" x14ac:dyDescent="0.35">
      <c r="B413" s="60"/>
      <c r="C413" s="9"/>
      <c r="X413" s="9"/>
    </row>
    <row r="414" spans="2:24" ht="12.75" customHeight="1" x14ac:dyDescent="0.35">
      <c r="B414" s="60"/>
      <c r="C414" s="9"/>
      <c r="X414" s="9"/>
    </row>
    <row r="415" spans="2:24" ht="12.75" customHeight="1" x14ac:dyDescent="0.35">
      <c r="B415" s="60"/>
      <c r="C415" s="9"/>
      <c r="X415" s="9"/>
    </row>
    <row r="416" spans="2:24" ht="12.75" customHeight="1" x14ac:dyDescent="0.35">
      <c r="B416" s="60"/>
      <c r="C416" s="9"/>
      <c r="X416" s="9"/>
    </row>
    <row r="417" spans="2:24" ht="12.75" customHeight="1" x14ac:dyDescent="0.35">
      <c r="B417" s="60"/>
      <c r="C417" s="9"/>
      <c r="X417" s="9"/>
    </row>
    <row r="418" spans="2:24" ht="12.75" customHeight="1" x14ac:dyDescent="0.35">
      <c r="B418" s="60"/>
      <c r="C418" s="9"/>
      <c r="X418" s="9"/>
    </row>
    <row r="419" spans="2:24" ht="12.75" customHeight="1" x14ac:dyDescent="0.35">
      <c r="B419" s="60"/>
      <c r="C419" s="9"/>
      <c r="X419" s="9"/>
    </row>
    <row r="420" spans="2:24" ht="12.75" customHeight="1" x14ac:dyDescent="0.35">
      <c r="B420" s="60"/>
      <c r="C420" s="9"/>
      <c r="X420" s="9"/>
    </row>
    <row r="421" spans="2:24" ht="12.75" customHeight="1" x14ac:dyDescent="0.35">
      <c r="B421" s="60"/>
      <c r="C421" s="9"/>
      <c r="X421" s="9"/>
    </row>
    <row r="422" spans="2:24" ht="12.75" customHeight="1" x14ac:dyDescent="0.35">
      <c r="B422" s="60"/>
      <c r="C422" s="9"/>
      <c r="X422" s="9"/>
    </row>
    <row r="423" spans="2:24" ht="12.75" customHeight="1" x14ac:dyDescent="0.35">
      <c r="B423" s="60"/>
      <c r="C423" s="9"/>
      <c r="X423" s="9"/>
    </row>
    <row r="424" spans="2:24" ht="12.75" customHeight="1" x14ac:dyDescent="0.35">
      <c r="B424" s="60"/>
      <c r="C424" s="9"/>
      <c r="X424" s="9"/>
    </row>
    <row r="425" spans="2:24" ht="12.75" customHeight="1" x14ac:dyDescent="0.35">
      <c r="B425" s="60"/>
      <c r="C425" s="9"/>
      <c r="X425" s="9"/>
    </row>
    <row r="426" spans="2:24" ht="12.75" customHeight="1" x14ac:dyDescent="0.35">
      <c r="B426" s="60"/>
      <c r="C426" s="9"/>
      <c r="X426" s="9"/>
    </row>
    <row r="427" spans="2:24" ht="12.75" customHeight="1" x14ac:dyDescent="0.35">
      <c r="B427" s="60"/>
      <c r="C427" s="9"/>
      <c r="X427" s="9"/>
    </row>
    <row r="428" spans="2:24" ht="12.75" customHeight="1" x14ac:dyDescent="0.35">
      <c r="B428" s="60"/>
      <c r="C428" s="9"/>
      <c r="X428" s="9"/>
    </row>
    <row r="429" spans="2:24" ht="12.75" customHeight="1" x14ac:dyDescent="0.35">
      <c r="B429" s="60"/>
      <c r="C429" s="9"/>
      <c r="X429" s="9"/>
    </row>
    <row r="430" spans="2:24" ht="12.75" customHeight="1" x14ac:dyDescent="0.35">
      <c r="B430" s="60"/>
      <c r="C430" s="9"/>
      <c r="X430" s="9"/>
    </row>
    <row r="431" spans="2:24" ht="12.75" customHeight="1" x14ac:dyDescent="0.35">
      <c r="B431" s="60"/>
      <c r="C431" s="9"/>
      <c r="X431" s="9"/>
    </row>
    <row r="432" spans="2:24" ht="12.75" customHeight="1" x14ac:dyDescent="0.35">
      <c r="B432" s="60"/>
      <c r="C432" s="9"/>
      <c r="X432" s="9"/>
    </row>
    <row r="433" spans="2:24" ht="12.75" customHeight="1" x14ac:dyDescent="0.35">
      <c r="B433" s="60"/>
      <c r="C433" s="9"/>
      <c r="X433" s="9"/>
    </row>
    <row r="434" spans="2:24" ht="12.75" customHeight="1" x14ac:dyDescent="0.35">
      <c r="B434" s="60"/>
      <c r="C434" s="9"/>
      <c r="X434" s="9"/>
    </row>
    <row r="435" spans="2:24" ht="12.75" customHeight="1" x14ac:dyDescent="0.35">
      <c r="B435" s="60"/>
      <c r="C435" s="9"/>
      <c r="X435" s="9"/>
    </row>
    <row r="436" spans="2:24" ht="12.75" customHeight="1" x14ac:dyDescent="0.35">
      <c r="B436" s="60"/>
      <c r="C436" s="9"/>
      <c r="X436" s="9"/>
    </row>
    <row r="437" spans="2:24" ht="12.75" customHeight="1" x14ac:dyDescent="0.35">
      <c r="B437" s="60"/>
      <c r="C437" s="9"/>
      <c r="X437" s="9"/>
    </row>
    <row r="438" spans="2:24" ht="12.75" customHeight="1" x14ac:dyDescent="0.35">
      <c r="B438" s="60"/>
      <c r="C438" s="9"/>
      <c r="X438" s="9"/>
    </row>
    <row r="439" spans="2:24" ht="12.75" customHeight="1" x14ac:dyDescent="0.35">
      <c r="B439" s="60"/>
      <c r="C439" s="9"/>
      <c r="X439" s="9"/>
    </row>
    <row r="440" spans="2:24" ht="12.75" customHeight="1" x14ac:dyDescent="0.35">
      <c r="B440" s="60"/>
      <c r="C440" s="9"/>
      <c r="X440" s="9"/>
    </row>
    <row r="441" spans="2:24" ht="12.75" customHeight="1" x14ac:dyDescent="0.35">
      <c r="B441" s="60"/>
      <c r="C441" s="9"/>
      <c r="X441" s="9"/>
    </row>
    <row r="442" spans="2:24" ht="12.75" customHeight="1" x14ac:dyDescent="0.35">
      <c r="B442" s="60"/>
      <c r="C442" s="9"/>
      <c r="X442" s="9"/>
    </row>
    <row r="443" spans="2:24" ht="12.75" customHeight="1" x14ac:dyDescent="0.35">
      <c r="B443" s="60"/>
      <c r="C443" s="9"/>
      <c r="X443" s="9"/>
    </row>
    <row r="444" spans="2:24" ht="12.75" customHeight="1" x14ac:dyDescent="0.35">
      <c r="B444" s="60"/>
      <c r="C444" s="9"/>
      <c r="X444" s="9"/>
    </row>
    <row r="445" spans="2:24" ht="12.75" customHeight="1" x14ac:dyDescent="0.35">
      <c r="B445" s="60"/>
      <c r="C445" s="9"/>
      <c r="X445" s="9"/>
    </row>
    <row r="446" spans="2:24" ht="12.75" customHeight="1" x14ac:dyDescent="0.35">
      <c r="B446" s="60"/>
      <c r="C446" s="9"/>
      <c r="X446" s="9"/>
    </row>
    <row r="447" spans="2:24" ht="12.75" customHeight="1" x14ac:dyDescent="0.35">
      <c r="B447" s="60"/>
      <c r="C447" s="9"/>
      <c r="X447" s="9"/>
    </row>
    <row r="448" spans="2:24" ht="12.75" customHeight="1" x14ac:dyDescent="0.35">
      <c r="B448" s="60"/>
      <c r="C448" s="9"/>
      <c r="X448" s="9"/>
    </row>
    <row r="449" spans="2:24" ht="12.75" customHeight="1" x14ac:dyDescent="0.35">
      <c r="B449" s="60"/>
      <c r="C449" s="9"/>
      <c r="X449" s="9"/>
    </row>
    <row r="450" spans="2:24" ht="12.75" customHeight="1" x14ac:dyDescent="0.35">
      <c r="B450" s="60"/>
      <c r="C450" s="9"/>
      <c r="X450" s="9"/>
    </row>
    <row r="451" spans="2:24" ht="12.75" customHeight="1" x14ac:dyDescent="0.35">
      <c r="B451" s="60"/>
      <c r="C451" s="9"/>
      <c r="X451" s="9"/>
    </row>
    <row r="452" spans="2:24" ht="12.75" customHeight="1" x14ac:dyDescent="0.35">
      <c r="B452" s="60"/>
      <c r="C452" s="9"/>
      <c r="X452" s="9"/>
    </row>
    <row r="453" spans="2:24" ht="12.75" customHeight="1" x14ac:dyDescent="0.35">
      <c r="B453" s="60"/>
      <c r="C453" s="9"/>
      <c r="X453" s="9"/>
    </row>
    <row r="454" spans="2:24" ht="12.75" customHeight="1" x14ac:dyDescent="0.35">
      <c r="B454" s="60"/>
      <c r="C454" s="9"/>
      <c r="X454" s="9"/>
    </row>
    <row r="455" spans="2:24" ht="12.75" customHeight="1" x14ac:dyDescent="0.35">
      <c r="B455" s="60"/>
      <c r="C455" s="9"/>
      <c r="X455" s="9"/>
    </row>
    <row r="456" spans="2:24" ht="12.75" customHeight="1" x14ac:dyDescent="0.35">
      <c r="B456" s="60"/>
      <c r="C456" s="9"/>
      <c r="X456" s="9"/>
    </row>
    <row r="457" spans="2:24" ht="12.75" customHeight="1" x14ac:dyDescent="0.35">
      <c r="B457" s="60"/>
      <c r="C457" s="9"/>
      <c r="X457" s="9"/>
    </row>
    <row r="458" spans="2:24" ht="12.75" customHeight="1" x14ac:dyDescent="0.35">
      <c r="B458" s="60"/>
      <c r="C458" s="9"/>
      <c r="X458" s="9"/>
    </row>
    <row r="459" spans="2:24" ht="12.75" customHeight="1" x14ac:dyDescent="0.35">
      <c r="B459" s="60"/>
      <c r="C459" s="9"/>
      <c r="X459" s="9"/>
    </row>
    <row r="460" spans="2:24" ht="12.75" customHeight="1" x14ac:dyDescent="0.35">
      <c r="B460" s="60"/>
      <c r="C460" s="9"/>
      <c r="X460" s="9"/>
    </row>
    <row r="461" spans="2:24" ht="12.75" customHeight="1" x14ac:dyDescent="0.35">
      <c r="B461" s="60"/>
      <c r="C461" s="9"/>
      <c r="X461" s="9"/>
    </row>
    <row r="462" spans="2:24" ht="12.75" customHeight="1" x14ac:dyDescent="0.35">
      <c r="B462" s="60"/>
      <c r="C462" s="9"/>
      <c r="X462" s="9"/>
    </row>
    <row r="463" spans="2:24" ht="12.75" customHeight="1" x14ac:dyDescent="0.35">
      <c r="B463" s="60"/>
      <c r="C463" s="9"/>
      <c r="X463" s="9"/>
    </row>
    <row r="464" spans="2:24" ht="12.75" customHeight="1" x14ac:dyDescent="0.35">
      <c r="B464" s="60"/>
      <c r="C464" s="9"/>
      <c r="X464" s="9"/>
    </row>
    <row r="465" spans="2:24" ht="12.75" customHeight="1" x14ac:dyDescent="0.35">
      <c r="B465" s="60"/>
      <c r="C465" s="9"/>
      <c r="X465" s="9"/>
    </row>
    <row r="466" spans="2:24" ht="12.75" customHeight="1" x14ac:dyDescent="0.35">
      <c r="B466" s="60"/>
      <c r="C466" s="9"/>
      <c r="X466" s="9"/>
    </row>
    <row r="467" spans="2:24" ht="12.75" customHeight="1" x14ac:dyDescent="0.35">
      <c r="B467" s="60"/>
      <c r="C467" s="9"/>
      <c r="X467" s="9"/>
    </row>
    <row r="468" spans="2:24" ht="12.75" customHeight="1" x14ac:dyDescent="0.35">
      <c r="B468" s="60"/>
      <c r="C468" s="9"/>
      <c r="X468" s="9"/>
    </row>
    <row r="469" spans="2:24" ht="12.75" customHeight="1" x14ac:dyDescent="0.35">
      <c r="B469" s="60"/>
      <c r="C469" s="9"/>
      <c r="X469" s="9"/>
    </row>
    <row r="470" spans="2:24" ht="12.75" customHeight="1" x14ac:dyDescent="0.35">
      <c r="B470" s="60"/>
      <c r="C470" s="9"/>
      <c r="X470" s="9"/>
    </row>
    <row r="471" spans="2:24" ht="12.75" customHeight="1" x14ac:dyDescent="0.35">
      <c r="B471" s="60"/>
      <c r="C471" s="9"/>
      <c r="X471" s="9"/>
    </row>
    <row r="472" spans="2:24" ht="12.75" customHeight="1" x14ac:dyDescent="0.35">
      <c r="B472" s="60"/>
      <c r="C472" s="9"/>
      <c r="X472" s="9"/>
    </row>
    <row r="473" spans="2:24" ht="12.75" customHeight="1" x14ac:dyDescent="0.35">
      <c r="B473" s="60"/>
      <c r="C473" s="9"/>
      <c r="X473" s="9"/>
    </row>
    <row r="474" spans="2:24" ht="12.75" customHeight="1" x14ac:dyDescent="0.35">
      <c r="B474" s="60"/>
      <c r="C474" s="9"/>
      <c r="X474" s="9"/>
    </row>
    <row r="475" spans="2:24" ht="12.75" customHeight="1" x14ac:dyDescent="0.35">
      <c r="B475" s="60"/>
      <c r="C475" s="9"/>
      <c r="X475" s="9"/>
    </row>
    <row r="476" spans="2:24" ht="12.75" customHeight="1" x14ac:dyDescent="0.35">
      <c r="B476" s="60"/>
      <c r="C476" s="9"/>
      <c r="X476" s="9"/>
    </row>
    <row r="477" spans="2:24" ht="12.75" customHeight="1" x14ac:dyDescent="0.35">
      <c r="B477" s="60"/>
      <c r="C477" s="9"/>
      <c r="X477" s="9"/>
    </row>
    <row r="478" spans="2:24" ht="12.75" customHeight="1" x14ac:dyDescent="0.35">
      <c r="B478" s="60"/>
      <c r="C478" s="9"/>
      <c r="X478" s="9"/>
    </row>
    <row r="479" spans="2:24" ht="12.75" customHeight="1" x14ac:dyDescent="0.35">
      <c r="B479" s="60"/>
      <c r="C479" s="9"/>
      <c r="X479" s="9"/>
    </row>
    <row r="480" spans="2:24" ht="12.75" customHeight="1" x14ac:dyDescent="0.35">
      <c r="B480" s="60"/>
      <c r="C480" s="9"/>
      <c r="X480" s="9"/>
    </row>
    <row r="481" spans="2:24" ht="12.75" customHeight="1" x14ac:dyDescent="0.35">
      <c r="B481" s="60"/>
      <c r="C481" s="9"/>
      <c r="X481" s="9"/>
    </row>
    <row r="482" spans="2:24" ht="12.75" customHeight="1" x14ac:dyDescent="0.35">
      <c r="B482" s="60"/>
      <c r="C482" s="9"/>
      <c r="X482" s="9"/>
    </row>
    <row r="483" spans="2:24" ht="12.75" customHeight="1" x14ac:dyDescent="0.35">
      <c r="B483" s="60"/>
      <c r="C483" s="9"/>
      <c r="X483" s="9"/>
    </row>
    <row r="484" spans="2:24" ht="12.75" customHeight="1" x14ac:dyDescent="0.35">
      <c r="B484" s="60"/>
      <c r="C484" s="9"/>
      <c r="X484" s="9"/>
    </row>
    <row r="485" spans="2:24" ht="12.75" customHeight="1" x14ac:dyDescent="0.35">
      <c r="B485" s="60"/>
      <c r="C485" s="9"/>
      <c r="X485" s="9"/>
    </row>
    <row r="486" spans="2:24" ht="12.75" customHeight="1" x14ac:dyDescent="0.35">
      <c r="B486" s="60"/>
      <c r="C486" s="9"/>
      <c r="X486" s="9"/>
    </row>
    <row r="487" spans="2:24" ht="12.75" customHeight="1" x14ac:dyDescent="0.35">
      <c r="B487" s="60"/>
      <c r="C487" s="9"/>
      <c r="X487" s="9"/>
    </row>
    <row r="488" spans="2:24" ht="12.75" customHeight="1" x14ac:dyDescent="0.35">
      <c r="B488" s="60"/>
      <c r="C488" s="9"/>
      <c r="X488" s="9"/>
    </row>
    <row r="489" spans="2:24" ht="12.75" customHeight="1" x14ac:dyDescent="0.35">
      <c r="B489" s="60"/>
      <c r="C489" s="9"/>
      <c r="X489" s="9"/>
    </row>
    <row r="490" spans="2:24" ht="12.75" customHeight="1" x14ac:dyDescent="0.35">
      <c r="B490" s="60"/>
      <c r="C490" s="9"/>
      <c r="X490" s="9"/>
    </row>
    <row r="491" spans="2:24" ht="12.75" customHeight="1" x14ac:dyDescent="0.35">
      <c r="B491" s="60"/>
      <c r="C491" s="9"/>
      <c r="X491" s="9"/>
    </row>
    <row r="492" spans="2:24" ht="12.75" customHeight="1" x14ac:dyDescent="0.35">
      <c r="B492" s="60"/>
      <c r="C492" s="9"/>
      <c r="X492" s="9"/>
    </row>
    <row r="493" spans="2:24" ht="12.75" customHeight="1" x14ac:dyDescent="0.35">
      <c r="B493" s="60"/>
      <c r="C493" s="9"/>
      <c r="X493" s="9"/>
    </row>
    <row r="494" spans="2:24" ht="12.75" customHeight="1" x14ac:dyDescent="0.35">
      <c r="B494" s="60"/>
      <c r="C494" s="9"/>
      <c r="X494" s="9"/>
    </row>
    <row r="495" spans="2:24" ht="12.75" customHeight="1" x14ac:dyDescent="0.35">
      <c r="B495" s="60"/>
      <c r="C495" s="9"/>
      <c r="X495" s="9"/>
    </row>
    <row r="496" spans="2:24" ht="12.75" customHeight="1" x14ac:dyDescent="0.35">
      <c r="B496" s="60"/>
      <c r="C496" s="9"/>
      <c r="X496" s="9"/>
    </row>
    <row r="497" spans="2:24" ht="12.75" customHeight="1" x14ac:dyDescent="0.35">
      <c r="B497" s="60"/>
      <c r="C497" s="9"/>
      <c r="X497" s="9"/>
    </row>
    <row r="498" spans="2:24" ht="12.75" customHeight="1" x14ac:dyDescent="0.35">
      <c r="B498" s="60"/>
      <c r="C498" s="9"/>
      <c r="X498" s="9"/>
    </row>
    <row r="499" spans="2:24" ht="12.75" customHeight="1" x14ac:dyDescent="0.35">
      <c r="B499" s="60"/>
      <c r="C499" s="9"/>
      <c r="X499" s="9"/>
    </row>
    <row r="500" spans="2:24" ht="12.75" customHeight="1" x14ac:dyDescent="0.35">
      <c r="B500" s="60"/>
      <c r="C500" s="9"/>
      <c r="X500" s="9"/>
    </row>
    <row r="501" spans="2:24" ht="12.75" customHeight="1" x14ac:dyDescent="0.35">
      <c r="B501" s="60"/>
      <c r="C501" s="9"/>
      <c r="X501" s="9"/>
    </row>
    <row r="502" spans="2:24" ht="12.75" customHeight="1" x14ac:dyDescent="0.35">
      <c r="B502" s="60"/>
      <c r="C502" s="9"/>
      <c r="X502" s="9"/>
    </row>
    <row r="503" spans="2:24" ht="12.75" customHeight="1" x14ac:dyDescent="0.35">
      <c r="B503" s="60"/>
      <c r="C503" s="9"/>
      <c r="X503" s="9"/>
    </row>
    <row r="504" spans="2:24" ht="12.75" customHeight="1" x14ac:dyDescent="0.35">
      <c r="B504" s="60"/>
      <c r="C504" s="9"/>
      <c r="X504" s="9"/>
    </row>
    <row r="505" spans="2:24" ht="12.75" customHeight="1" x14ac:dyDescent="0.35">
      <c r="B505" s="60"/>
      <c r="C505" s="9"/>
      <c r="X505" s="9"/>
    </row>
    <row r="506" spans="2:24" ht="12.75" customHeight="1" x14ac:dyDescent="0.35">
      <c r="B506" s="60"/>
      <c r="C506" s="9"/>
      <c r="X506" s="9"/>
    </row>
    <row r="507" spans="2:24" ht="12.75" customHeight="1" x14ac:dyDescent="0.35">
      <c r="B507" s="60"/>
      <c r="C507" s="9"/>
      <c r="X507" s="9"/>
    </row>
    <row r="508" spans="2:24" ht="12.75" customHeight="1" x14ac:dyDescent="0.35">
      <c r="B508" s="60"/>
      <c r="C508" s="9"/>
      <c r="X508" s="9"/>
    </row>
    <row r="509" spans="2:24" ht="12.75" customHeight="1" x14ac:dyDescent="0.35">
      <c r="B509" s="60"/>
      <c r="C509" s="9"/>
      <c r="X509" s="9"/>
    </row>
    <row r="510" spans="2:24" ht="12.75" customHeight="1" x14ac:dyDescent="0.35">
      <c r="B510" s="60"/>
      <c r="C510" s="9"/>
      <c r="X510" s="9"/>
    </row>
    <row r="511" spans="2:24" ht="12.75" customHeight="1" x14ac:dyDescent="0.35">
      <c r="B511" s="60"/>
      <c r="C511" s="9"/>
      <c r="X511" s="9"/>
    </row>
    <row r="512" spans="2:24" ht="12.75" customHeight="1" x14ac:dyDescent="0.35">
      <c r="B512" s="60"/>
      <c r="C512" s="9"/>
      <c r="X512" s="9"/>
    </row>
    <row r="513" spans="2:24" ht="12.75" customHeight="1" x14ac:dyDescent="0.35">
      <c r="B513" s="60"/>
      <c r="C513" s="9"/>
      <c r="X513" s="9"/>
    </row>
    <row r="514" spans="2:24" ht="12.75" customHeight="1" x14ac:dyDescent="0.35">
      <c r="B514" s="60"/>
      <c r="C514" s="9"/>
      <c r="X514" s="9"/>
    </row>
    <row r="515" spans="2:24" ht="12.75" customHeight="1" x14ac:dyDescent="0.35">
      <c r="B515" s="60"/>
      <c r="C515" s="9"/>
      <c r="X515" s="9"/>
    </row>
    <row r="516" spans="2:24" ht="12.75" customHeight="1" x14ac:dyDescent="0.35">
      <c r="B516" s="60"/>
      <c r="C516" s="9"/>
      <c r="X516" s="9"/>
    </row>
    <row r="517" spans="2:24" ht="12.75" customHeight="1" x14ac:dyDescent="0.35">
      <c r="B517" s="60"/>
      <c r="C517" s="9"/>
      <c r="X517" s="9"/>
    </row>
    <row r="518" spans="2:24" ht="12.75" customHeight="1" x14ac:dyDescent="0.35">
      <c r="B518" s="60"/>
      <c r="C518" s="9"/>
      <c r="X518" s="9"/>
    </row>
    <row r="519" spans="2:24" ht="12.75" customHeight="1" x14ac:dyDescent="0.35">
      <c r="B519" s="60"/>
      <c r="C519" s="9"/>
      <c r="X519" s="9"/>
    </row>
    <row r="520" spans="2:24" ht="12.75" customHeight="1" x14ac:dyDescent="0.35">
      <c r="B520" s="60"/>
      <c r="C520" s="9"/>
      <c r="X520" s="9"/>
    </row>
    <row r="521" spans="2:24" ht="12.75" customHeight="1" x14ac:dyDescent="0.35">
      <c r="B521" s="60"/>
      <c r="C521" s="9"/>
      <c r="X521" s="9"/>
    </row>
    <row r="522" spans="2:24" ht="12.75" customHeight="1" x14ac:dyDescent="0.35">
      <c r="B522" s="60"/>
      <c r="C522" s="9"/>
      <c r="X522" s="9"/>
    </row>
    <row r="523" spans="2:24" ht="12.75" customHeight="1" x14ac:dyDescent="0.35">
      <c r="B523" s="60"/>
      <c r="C523" s="9"/>
      <c r="X523" s="9"/>
    </row>
    <row r="524" spans="2:24" ht="12.75" customHeight="1" x14ac:dyDescent="0.35">
      <c r="B524" s="60"/>
      <c r="C524" s="9"/>
      <c r="X524" s="9"/>
    </row>
    <row r="525" spans="2:24" ht="12.75" customHeight="1" x14ac:dyDescent="0.35">
      <c r="B525" s="60"/>
      <c r="C525" s="9"/>
      <c r="X525" s="9"/>
    </row>
    <row r="526" spans="2:24" ht="12.75" customHeight="1" x14ac:dyDescent="0.35">
      <c r="B526" s="60"/>
      <c r="C526" s="9"/>
      <c r="X526" s="9"/>
    </row>
    <row r="527" spans="2:24" ht="12.75" customHeight="1" x14ac:dyDescent="0.35">
      <c r="B527" s="60"/>
      <c r="C527" s="9"/>
      <c r="X527" s="9"/>
    </row>
    <row r="528" spans="2:24" ht="12.75" customHeight="1" x14ac:dyDescent="0.35">
      <c r="B528" s="60"/>
      <c r="C528" s="9"/>
      <c r="X528" s="9"/>
    </row>
    <row r="529" spans="2:24" ht="12.75" customHeight="1" x14ac:dyDescent="0.35">
      <c r="B529" s="60"/>
      <c r="C529" s="9"/>
      <c r="X529" s="9"/>
    </row>
    <row r="530" spans="2:24" ht="12.75" customHeight="1" x14ac:dyDescent="0.35">
      <c r="B530" s="60"/>
      <c r="C530" s="9"/>
      <c r="X530" s="9"/>
    </row>
    <row r="531" spans="2:24" ht="12.75" customHeight="1" x14ac:dyDescent="0.35">
      <c r="B531" s="60"/>
      <c r="C531" s="9"/>
      <c r="X531" s="9"/>
    </row>
    <row r="532" spans="2:24" ht="12.75" customHeight="1" x14ac:dyDescent="0.35">
      <c r="B532" s="60"/>
      <c r="C532" s="9"/>
      <c r="X532" s="9"/>
    </row>
    <row r="533" spans="2:24" ht="12.75" customHeight="1" x14ac:dyDescent="0.35">
      <c r="B533" s="60"/>
      <c r="C533" s="9"/>
      <c r="X533" s="9"/>
    </row>
    <row r="534" spans="2:24" ht="12.75" customHeight="1" x14ac:dyDescent="0.35">
      <c r="B534" s="60"/>
      <c r="C534" s="9"/>
      <c r="X534" s="9"/>
    </row>
    <row r="535" spans="2:24" ht="12.75" customHeight="1" x14ac:dyDescent="0.35">
      <c r="B535" s="60"/>
      <c r="C535" s="9"/>
      <c r="X535" s="9"/>
    </row>
    <row r="536" spans="2:24" ht="12.75" customHeight="1" x14ac:dyDescent="0.35">
      <c r="B536" s="60"/>
      <c r="C536" s="9"/>
      <c r="X536" s="9"/>
    </row>
    <row r="537" spans="2:24" ht="12.75" customHeight="1" x14ac:dyDescent="0.35">
      <c r="B537" s="60"/>
      <c r="C537" s="9"/>
      <c r="X537" s="9"/>
    </row>
    <row r="538" spans="2:24" ht="12.75" customHeight="1" x14ac:dyDescent="0.35">
      <c r="B538" s="60"/>
      <c r="C538" s="9"/>
      <c r="X538" s="9"/>
    </row>
    <row r="539" spans="2:24" ht="12.75" customHeight="1" x14ac:dyDescent="0.35">
      <c r="B539" s="60"/>
      <c r="C539" s="9"/>
      <c r="X539" s="9"/>
    </row>
    <row r="540" spans="2:24" ht="12.75" customHeight="1" x14ac:dyDescent="0.35">
      <c r="B540" s="60"/>
      <c r="C540" s="9"/>
      <c r="X540" s="9"/>
    </row>
    <row r="541" spans="2:24" ht="12.75" customHeight="1" x14ac:dyDescent="0.35">
      <c r="B541" s="60"/>
      <c r="C541" s="9"/>
      <c r="X541" s="9"/>
    </row>
    <row r="542" spans="2:24" ht="12.75" customHeight="1" x14ac:dyDescent="0.35">
      <c r="B542" s="60"/>
      <c r="C542" s="9"/>
      <c r="X542" s="9"/>
    </row>
    <row r="543" spans="2:24" ht="12.75" customHeight="1" x14ac:dyDescent="0.35">
      <c r="B543" s="60"/>
      <c r="C543" s="9"/>
      <c r="X543" s="9"/>
    </row>
    <row r="544" spans="2:24" ht="12.75" customHeight="1" x14ac:dyDescent="0.35">
      <c r="B544" s="60"/>
      <c r="C544" s="9"/>
      <c r="X544" s="9"/>
    </row>
    <row r="545" spans="2:24" ht="12.75" customHeight="1" x14ac:dyDescent="0.35">
      <c r="B545" s="60"/>
      <c r="C545" s="9"/>
      <c r="X545" s="9"/>
    </row>
    <row r="546" spans="2:24" ht="12.75" customHeight="1" x14ac:dyDescent="0.35">
      <c r="B546" s="60"/>
      <c r="C546" s="9"/>
      <c r="X546" s="9"/>
    </row>
    <row r="547" spans="2:24" ht="12.75" customHeight="1" x14ac:dyDescent="0.35">
      <c r="B547" s="60"/>
      <c r="C547" s="9"/>
      <c r="X547" s="9"/>
    </row>
    <row r="548" spans="2:24" ht="12.75" customHeight="1" x14ac:dyDescent="0.35">
      <c r="B548" s="60"/>
      <c r="C548" s="9"/>
      <c r="X548" s="9"/>
    </row>
    <row r="549" spans="2:24" ht="12.75" customHeight="1" x14ac:dyDescent="0.35">
      <c r="B549" s="60"/>
      <c r="C549" s="9"/>
      <c r="X549" s="9"/>
    </row>
    <row r="550" spans="2:24" ht="12.75" customHeight="1" x14ac:dyDescent="0.35">
      <c r="B550" s="60"/>
      <c r="C550" s="9"/>
      <c r="X550" s="9"/>
    </row>
    <row r="551" spans="2:24" ht="12.75" customHeight="1" x14ac:dyDescent="0.35">
      <c r="B551" s="60"/>
      <c r="C551" s="9"/>
      <c r="X551" s="9"/>
    </row>
    <row r="552" spans="2:24" ht="12.75" customHeight="1" x14ac:dyDescent="0.35">
      <c r="B552" s="60"/>
      <c r="C552" s="9"/>
      <c r="X552" s="9"/>
    </row>
    <row r="553" spans="2:24" ht="12.75" customHeight="1" x14ac:dyDescent="0.35">
      <c r="B553" s="60"/>
      <c r="C553" s="9"/>
      <c r="X553" s="9"/>
    </row>
    <row r="554" spans="2:24" ht="12.75" customHeight="1" x14ac:dyDescent="0.35">
      <c r="B554" s="60"/>
      <c r="C554" s="9"/>
      <c r="X554" s="9"/>
    </row>
    <row r="555" spans="2:24" ht="12.75" customHeight="1" x14ac:dyDescent="0.35">
      <c r="B555" s="60"/>
      <c r="C555" s="9"/>
      <c r="X555" s="9"/>
    </row>
    <row r="556" spans="2:24" ht="12.75" customHeight="1" x14ac:dyDescent="0.35">
      <c r="B556" s="60"/>
      <c r="C556" s="9"/>
      <c r="X556" s="9"/>
    </row>
    <row r="557" spans="2:24" ht="12.75" customHeight="1" x14ac:dyDescent="0.35">
      <c r="B557" s="60"/>
      <c r="C557" s="9"/>
      <c r="X557" s="9"/>
    </row>
    <row r="558" spans="2:24" ht="12.75" customHeight="1" x14ac:dyDescent="0.35">
      <c r="B558" s="60"/>
      <c r="C558" s="9"/>
      <c r="X558" s="9"/>
    </row>
    <row r="559" spans="2:24" ht="12.75" customHeight="1" x14ac:dyDescent="0.35">
      <c r="B559" s="60"/>
      <c r="C559" s="9"/>
      <c r="X559" s="9"/>
    </row>
    <row r="560" spans="2:24" ht="12.75" customHeight="1" x14ac:dyDescent="0.35">
      <c r="B560" s="60"/>
      <c r="C560" s="9"/>
      <c r="X560" s="9"/>
    </row>
    <row r="561" spans="2:24" ht="12.75" customHeight="1" x14ac:dyDescent="0.35">
      <c r="B561" s="60"/>
      <c r="C561" s="9"/>
      <c r="X561" s="9"/>
    </row>
    <row r="562" spans="2:24" ht="12.75" customHeight="1" x14ac:dyDescent="0.35">
      <c r="B562" s="60"/>
      <c r="C562" s="9"/>
      <c r="X562" s="9"/>
    </row>
    <row r="563" spans="2:24" ht="12.75" customHeight="1" x14ac:dyDescent="0.35">
      <c r="B563" s="60"/>
      <c r="C563" s="9"/>
      <c r="X563" s="9"/>
    </row>
    <row r="564" spans="2:24" ht="12.75" customHeight="1" x14ac:dyDescent="0.35">
      <c r="B564" s="60"/>
      <c r="C564" s="9"/>
      <c r="X564" s="9"/>
    </row>
    <row r="565" spans="2:24" ht="12.75" customHeight="1" x14ac:dyDescent="0.35">
      <c r="B565" s="60"/>
      <c r="C565" s="9"/>
      <c r="X565" s="9"/>
    </row>
    <row r="566" spans="2:24" ht="12.75" customHeight="1" x14ac:dyDescent="0.35">
      <c r="B566" s="60"/>
      <c r="C566" s="9"/>
      <c r="X566" s="9"/>
    </row>
    <row r="567" spans="2:24" ht="12.75" customHeight="1" x14ac:dyDescent="0.35">
      <c r="B567" s="60"/>
      <c r="C567" s="9"/>
      <c r="X567" s="9"/>
    </row>
    <row r="568" spans="2:24" ht="12.75" customHeight="1" x14ac:dyDescent="0.35">
      <c r="B568" s="60"/>
      <c r="C568" s="9"/>
      <c r="X568" s="9"/>
    </row>
    <row r="569" spans="2:24" ht="12.75" customHeight="1" x14ac:dyDescent="0.35">
      <c r="B569" s="60"/>
      <c r="C569" s="9"/>
      <c r="X569" s="9"/>
    </row>
    <row r="570" spans="2:24" ht="12.75" customHeight="1" x14ac:dyDescent="0.35">
      <c r="B570" s="60"/>
      <c r="C570" s="9"/>
      <c r="X570" s="9"/>
    </row>
    <row r="571" spans="2:24" ht="12.75" customHeight="1" x14ac:dyDescent="0.35">
      <c r="B571" s="60"/>
      <c r="C571" s="9"/>
      <c r="X571" s="9"/>
    </row>
    <row r="572" spans="2:24" ht="12.75" customHeight="1" x14ac:dyDescent="0.35">
      <c r="B572" s="60"/>
      <c r="C572" s="9"/>
      <c r="X572" s="9"/>
    </row>
    <row r="573" spans="2:24" ht="12.75" customHeight="1" x14ac:dyDescent="0.35">
      <c r="B573" s="60"/>
      <c r="C573" s="9"/>
      <c r="X573" s="9"/>
    </row>
    <row r="574" spans="2:24" ht="12.75" customHeight="1" x14ac:dyDescent="0.35">
      <c r="B574" s="60"/>
      <c r="C574" s="9"/>
      <c r="X574" s="9"/>
    </row>
    <row r="575" spans="2:24" ht="12.75" customHeight="1" x14ac:dyDescent="0.35">
      <c r="B575" s="60"/>
      <c r="C575" s="9"/>
      <c r="X575" s="9"/>
    </row>
    <row r="576" spans="2:24" ht="12.75" customHeight="1" x14ac:dyDescent="0.35">
      <c r="B576" s="60"/>
      <c r="C576" s="9"/>
      <c r="X576" s="9"/>
    </row>
    <row r="577" spans="2:24" ht="12.75" customHeight="1" x14ac:dyDescent="0.35">
      <c r="B577" s="60"/>
      <c r="C577" s="9"/>
      <c r="X577" s="9"/>
    </row>
    <row r="578" spans="2:24" ht="12.75" customHeight="1" x14ac:dyDescent="0.35">
      <c r="B578" s="60"/>
      <c r="C578" s="9"/>
      <c r="X578" s="9"/>
    </row>
    <row r="579" spans="2:24" ht="12.75" customHeight="1" x14ac:dyDescent="0.35">
      <c r="B579" s="60"/>
      <c r="C579" s="9"/>
      <c r="X579" s="9"/>
    </row>
    <row r="580" spans="2:24" ht="12.75" customHeight="1" x14ac:dyDescent="0.35">
      <c r="B580" s="60"/>
      <c r="C580" s="9"/>
      <c r="X580" s="9"/>
    </row>
    <row r="581" spans="2:24" ht="12.75" customHeight="1" x14ac:dyDescent="0.35">
      <c r="B581" s="60"/>
      <c r="C581" s="9"/>
      <c r="X581" s="9"/>
    </row>
    <row r="582" spans="2:24" ht="12.75" customHeight="1" x14ac:dyDescent="0.35">
      <c r="B582" s="60"/>
      <c r="C582" s="9"/>
      <c r="X582" s="9"/>
    </row>
    <row r="583" spans="2:24" ht="12.75" customHeight="1" x14ac:dyDescent="0.35">
      <c r="B583" s="60"/>
      <c r="C583" s="9"/>
      <c r="X583" s="9"/>
    </row>
    <row r="584" spans="2:24" ht="12.75" customHeight="1" x14ac:dyDescent="0.35">
      <c r="B584" s="60"/>
      <c r="C584" s="9"/>
      <c r="X584" s="9"/>
    </row>
    <row r="585" spans="2:24" ht="12.75" customHeight="1" x14ac:dyDescent="0.35">
      <c r="B585" s="60"/>
      <c r="C585" s="9"/>
      <c r="X585" s="9"/>
    </row>
    <row r="586" spans="2:24" ht="12.75" customHeight="1" x14ac:dyDescent="0.35">
      <c r="B586" s="60"/>
      <c r="C586" s="9"/>
      <c r="X586" s="9"/>
    </row>
    <row r="587" spans="2:24" ht="12.75" customHeight="1" x14ac:dyDescent="0.35">
      <c r="B587" s="60"/>
      <c r="C587" s="9"/>
      <c r="X587" s="9"/>
    </row>
    <row r="588" spans="2:24" ht="12.75" customHeight="1" x14ac:dyDescent="0.35">
      <c r="B588" s="60"/>
      <c r="C588" s="9"/>
      <c r="X588" s="9"/>
    </row>
    <row r="589" spans="2:24" ht="12.75" customHeight="1" x14ac:dyDescent="0.35">
      <c r="B589" s="60"/>
      <c r="C589" s="9"/>
      <c r="X589" s="9"/>
    </row>
    <row r="590" spans="2:24" ht="12.75" customHeight="1" x14ac:dyDescent="0.35">
      <c r="B590" s="60"/>
      <c r="C590" s="9"/>
      <c r="X590" s="9"/>
    </row>
    <row r="591" spans="2:24" ht="12.75" customHeight="1" x14ac:dyDescent="0.35">
      <c r="B591" s="60"/>
      <c r="C591" s="9"/>
      <c r="X591" s="9"/>
    </row>
    <row r="592" spans="2:24" ht="12.75" customHeight="1" x14ac:dyDescent="0.35">
      <c r="B592" s="60"/>
      <c r="C592" s="9"/>
      <c r="X592" s="9"/>
    </row>
    <row r="593" spans="2:24" ht="12.75" customHeight="1" x14ac:dyDescent="0.35">
      <c r="B593" s="60"/>
      <c r="C593" s="9"/>
      <c r="X593" s="9"/>
    </row>
    <row r="594" spans="2:24" ht="12.75" customHeight="1" x14ac:dyDescent="0.35">
      <c r="B594" s="60"/>
      <c r="C594" s="9"/>
      <c r="X594" s="9"/>
    </row>
    <row r="595" spans="2:24" ht="12.75" customHeight="1" x14ac:dyDescent="0.35">
      <c r="B595" s="60"/>
      <c r="C595" s="9"/>
      <c r="X595" s="9"/>
    </row>
    <row r="596" spans="2:24" ht="12.75" customHeight="1" x14ac:dyDescent="0.35">
      <c r="B596" s="60"/>
      <c r="C596" s="9"/>
      <c r="X596" s="9"/>
    </row>
    <row r="597" spans="2:24" ht="12.75" customHeight="1" x14ac:dyDescent="0.35">
      <c r="B597" s="60"/>
      <c r="C597" s="9"/>
      <c r="X597" s="9"/>
    </row>
    <row r="598" spans="2:24" ht="12.75" customHeight="1" x14ac:dyDescent="0.35">
      <c r="B598" s="60"/>
      <c r="C598" s="9"/>
      <c r="X598" s="9"/>
    </row>
    <row r="599" spans="2:24" ht="12.75" customHeight="1" x14ac:dyDescent="0.35">
      <c r="B599" s="60"/>
      <c r="C599" s="9"/>
      <c r="X599" s="9"/>
    </row>
    <row r="600" spans="2:24" ht="12.75" customHeight="1" x14ac:dyDescent="0.35">
      <c r="B600" s="60"/>
      <c r="C600" s="9"/>
      <c r="X600" s="9"/>
    </row>
    <row r="601" spans="2:24" ht="12.75" customHeight="1" x14ac:dyDescent="0.35">
      <c r="B601" s="60"/>
      <c r="C601" s="9"/>
      <c r="X601" s="9"/>
    </row>
    <row r="602" spans="2:24" ht="12.75" customHeight="1" x14ac:dyDescent="0.35">
      <c r="B602" s="60"/>
      <c r="C602" s="9"/>
      <c r="X602" s="9"/>
    </row>
    <row r="603" spans="2:24" ht="12.75" customHeight="1" x14ac:dyDescent="0.35">
      <c r="B603" s="60"/>
      <c r="C603" s="9"/>
      <c r="X603" s="9"/>
    </row>
    <row r="604" spans="2:24" ht="12.75" customHeight="1" x14ac:dyDescent="0.35">
      <c r="B604" s="60"/>
      <c r="C604" s="9"/>
      <c r="X604" s="9"/>
    </row>
    <row r="605" spans="2:24" ht="12.75" customHeight="1" x14ac:dyDescent="0.35">
      <c r="B605" s="60"/>
      <c r="C605" s="9"/>
      <c r="X605" s="9"/>
    </row>
    <row r="606" spans="2:24" ht="12.75" customHeight="1" x14ac:dyDescent="0.35">
      <c r="B606" s="60"/>
      <c r="C606" s="9"/>
      <c r="X606" s="9"/>
    </row>
    <row r="607" spans="2:24" ht="12.75" customHeight="1" x14ac:dyDescent="0.35">
      <c r="B607" s="60"/>
      <c r="C607" s="9"/>
      <c r="X607" s="9"/>
    </row>
    <row r="608" spans="2:24" ht="12.75" customHeight="1" x14ac:dyDescent="0.35">
      <c r="B608" s="60"/>
      <c r="C608" s="9"/>
      <c r="X608" s="9"/>
    </row>
    <row r="609" spans="2:24" ht="12.75" customHeight="1" x14ac:dyDescent="0.35">
      <c r="B609" s="60"/>
      <c r="C609" s="9"/>
      <c r="X609" s="9"/>
    </row>
    <row r="610" spans="2:24" ht="12.75" customHeight="1" x14ac:dyDescent="0.35">
      <c r="B610" s="60"/>
      <c r="C610" s="9"/>
      <c r="X610" s="9"/>
    </row>
    <row r="611" spans="2:24" ht="12.75" customHeight="1" x14ac:dyDescent="0.35">
      <c r="B611" s="60"/>
      <c r="C611" s="9"/>
      <c r="X611" s="9"/>
    </row>
    <row r="612" spans="2:24" ht="12.75" customHeight="1" x14ac:dyDescent="0.35">
      <c r="B612" s="60"/>
      <c r="C612" s="9"/>
      <c r="X612" s="9"/>
    </row>
    <row r="613" spans="2:24" ht="12.75" customHeight="1" x14ac:dyDescent="0.35">
      <c r="B613" s="60"/>
      <c r="C613" s="9"/>
      <c r="X613" s="9"/>
    </row>
    <row r="614" spans="2:24" ht="12.75" customHeight="1" x14ac:dyDescent="0.35">
      <c r="B614" s="60"/>
      <c r="C614" s="9"/>
      <c r="X614" s="9"/>
    </row>
    <row r="615" spans="2:24" ht="12.75" customHeight="1" x14ac:dyDescent="0.35">
      <c r="B615" s="60"/>
      <c r="C615" s="9"/>
      <c r="X615" s="9"/>
    </row>
    <row r="616" spans="2:24" ht="12.75" customHeight="1" x14ac:dyDescent="0.35">
      <c r="B616" s="60"/>
      <c r="C616" s="9"/>
      <c r="X616" s="9"/>
    </row>
    <row r="617" spans="2:24" ht="12.75" customHeight="1" x14ac:dyDescent="0.35">
      <c r="B617" s="60"/>
      <c r="C617" s="9"/>
      <c r="X617" s="9"/>
    </row>
    <row r="618" spans="2:24" ht="12.75" customHeight="1" x14ac:dyDescent="0.35">
      <c r="B618" s="60"/>
      <c r="C618" s="9"/>
      <c r="X618" s="9"/>
    </row>
    <row r="619" spans="2:24" ht="12.75" customHeight="1" x14ac:dyDescent="0.35">
      <c r="B619" s="60"/>
      <c r="C619" s="9"/>
      <c r="X619" s="9"/>
    </row>
    <row r="620" spans="2:24" ht="12.75" customHeight="1" x14ac:dyDescent="0.35">
      <c r="B620" s="60"/>
      <c r="C620" s="9"/>
      <c r="X620" s="9"/>
    </row>
    <row r="621" spans="2:24" ht="12.75" customHeight="1" x14ac:dyDescent="0.35">
      <c r="B621" s="60"/>
      <c r="C621" s="9"/>
      <c r="X621" s="9"/>
    </row>
    <row r="622" spans="2:24" ht="12.75" customHeight="1" x14ac:dyDescent="0.35">
      <c r="B622" s="60"/>
      <c r="C622" s="9"/>
      <c r="X622" s="9"/>
    </row>
    <row r="623" spans="2:24" ht="12.75" customHeight="1" x14ac:dyDescent="0.35">
      <c r="B623" s="60"/>
      <c r="C623" s="9"/>
      <c r="X623" s="9"/>
    </row>
    <row r="624" spans="2:24" ht="12.75" customHeight="1" x14ac:dyDescent="0.35">
      <c r="B624" s="60"/>
      <c r="C624" s="9"/>
      <c r="X624" s="9"/>
    </row>
    <row r="625" spans="2:24" ht="12.75" customHeight="1" x14ac:dyDescent="0.35">
      <c r="B625" s="60"/>
      <c r="C625" s="9"/>
      <c r="X625" s="9"/>
    </row>
    <row r="626" spans="2:24" ht="12.75" customHeight="1" x14ac:dyDescent="0.35">
      <c r="B626" s="60"/>
      <c r="C626" s="9"/>
      <c r="X626" s="9"/>
    </row>
    <row r="627" spans="2:24" ht="12.75" customHeight="1" x14ac:dyDescent="0.35">
      <c r="B627" s="60"/>
      <c r="C627" s="9"/>
      <c r="X627" s="9"/>
    </row>
    <row r="628" spans="2:24" ht="12.75" customHeight="1" x14ac:dyDescent="0.35">
      <c r="B628" s="60"/>
      <c r="C628" s="9"/>
      <c r="X628" s="9"/>
    </row>
    <row r="629" spans="2:24" ht="12.75" customHeight="1" x14ac:dyDescent="0.35">
      <c r="B629" s="60"/>
      <c r="C629" s="9"/>
      <c r="X629" s="9"/>
    </row>
    <row r="630" spans="2:24" ht="12.75" customHeight="1" x14ac:dyDescent="0.35">
      <c r="B630" s="60"/>
      <c r="C630" s="9"/>
      <c r="X630" s="9"/>
    </row>
    <row r="631" spans="2:24" ht="12.75" customHeight="1" x14ac:dyDescent="0.35">
      <c r="B631" s="60"/>
      <c r="C631" s="9"/>
      <c r="X631" s="9"/>
    </row>
    <row r="632" spans="2:24" ht="12.75" customHeight="1" x14ac:dyDescent="0.35">
      <c r="B632" s="60"/>
      <c r="C632" s="9"/>
      <c r="X632" s="9"/>
    </row>
    <row r="633" spans="2:24" ht="12.75" customHeight="1" x14ac:dyDescent="0.35">
      <c r="B633" s="60"/>
      <c r="C633" s="9"/>
      <c r="X633" s="9"/>
    </row>
    <row r="634" spans="2:24" ht="12.75" customHeight="1" x14ac:dyDescent="0.35">
      <c r="B634" s="60"/>
      <c r="C634" s="9"/>
      <c r="X634" s="9"/>
    </row>
    <row r="635" spans="2:24" ht="12.75" customHeight="1" x14ac:dyDescent="0.35">
      <c r="B635" s="60"/>
      <c r="C635" s="9"/>
      <c r="X635" s="9"/>
    </row>
    <row r="636" spans="2:24" ht="12.75" customHeight="1" x14ac:dyDescent="0.35">
      <c r="B636" s="60"/>
      <c r="C636" s="9"/>
      <c r="X636" s="9"/>
    </row>
    <row r="637" spans="2:24" ht="12.75" customHeight="1" x14ac:dyDescent="0.35">
      <c r="B637" s="60"/>
      <c r="C637" s="9"/>
      <c r="X637" s="9"/>
    </row>
    <row r="638" spans="2:24" ht="12.75" customHeight="1" x14ac:dyDescent="0.35">
      <c r="B638" s="60"/>
      <c r="C638" s="9"/>
      <c r="X638" s="9"/>
    </row>
    <row r="639" spans="2:24" ht="12.75" customHeight="1" x14ac:dyDescent="0.35">
      <c r="B639" s="60"/>
      <c r="C639" s="9"/>
      <c r="X639" s="9"/>
    </row>
    <row r="640" spans="2:24" ht="12.75" customHeight="1" x14ac:dyDescent="0.35">
      <c r="B640" s="60"/>
      <c r="C640" s="9"/>
      <c r="X640" s="9"/>
    </row>
    <row r="641" spans="2:24" ht="12.75" customHeight="1" x14ac:dyDescent="0.35">
      <c r="B641" s="60"/>
      <c r="C641" s="9"/>
      <c r="X641" s="9"/>
    </row>
    <row r="642" spans="2:24" ht="12.75" customHeight="1" x14ac:dyDescent="0.35">
      <c r="B642" s="60"/>
      <c r="C642" s="9"/>
      <c r="X642" s="9"/>
    </row>
    <row r="643" spans="2:24" ht="12.75" customHeight="1" x14ac:dyDescent="0.35">
      <c r="B643" s="60"/>
      <c r="C643" s="9"/>
      <c r="X643" s="9"/>
    </row>
    <row r="644" spans="2:24" ht="12.75" customHeight="1" x14ac:dyDescent="0.35">
      <c r="B644" s="60"/>
      <c r="C644" s="9"/>
      <c r="X644" s="9"/>
    </row>
    <row r="645" spans="2:24" ht="12.75" customHeight="1" x14ac:dyDescent="0.35">
      <c r="B645" s="60"/>
      <c r="C645" s="9"/>
      <c r="X645" s="9"/>
    </row>
    <row r="646" spans="2:24" ht="12.75" customHeight="1" x14ac:dyDescent="0.35">
      <c r="B646" s="60"/>
      <c r="C646" s="9"/>
      <c r="X646" s="9"/>
    </row>
    <row r="647" spans="2:24" ht="12.75" customHeight="1" x14ac:dyDescent="0.35">
      <c r="B647" s="60"/>
      <c r="C647" s="9"/>
      <c r="X647" s="9"/>
    </row>
    <row r="648" spans="2:24" ht="12.75" customHeight="1" x14ac:dyDescent="0.35">
      <c r="B648" s="60"/>
      <c r="C648" s="9"/>
      <c r="X648" s="9"/>
    </row>
    <row r="649" spans="2:24" ht="12.75" customHeight="1" x14ac:dyDescent="0.35">
      <c r="B649" s="60"/>
      <c r="C649" s="9"/>
      <c r="X649" s="9"/>
    </row>
    <row r="650" spans="2:24" ht="12.75" customHeight="1" x14ac:dyDescent="0.35">
      <c r="B650" s="60"/>
      <c r="C650" s="9"/>
      <c r="X650" s="9"/>
    </row>
    <row r="651" spans="2:24" ht="12.75" customHeight="1" x14ac:dyDescent="0.35">
      <c r="B651" s="60"/>
      <c r="C651" s="9"/>
      <c r="X651" s="9"/>
    </row>
    <row r="652" spans="2:24" ht="12.75" customHeight="1" x14ac:dyDescent="0.35">
      <c r="B652" s="60"/>
      <c r="C652" s="9"/>
      <c r="X652" s="9"/>
    </row>
    <row r="653" spans="2:24" ht="12.75" customHeight="1" x14ac:dyDescent="0.35">
      <c r="B653" s="60"/>
      <c r="C653" s="9"/>
      <c r="X653" s="9"/>
    </row>
    <row r="654" spans="2:24" ht="12.75" customHeight="1" x14ac:dyDescent="0.35">
      <c r="B654" s="60"/>
      <c r="C654" s="9"/>
      <c r="X654" s="9"/>
    </row>
    <row r="655" spans="2:24" ht="12.75" customHeight="1" x14ac:dyDescent="0.35">
      <c r="B655" s="60"/>
      <c r="C655" s="9"/>
      <c r="X655" s="9"/>
    </row>
    <row r="656" spans="2:24" ht="12.75" customHeight="1" x14ac:dyDescent="0.35">
      <c r="B656" s="60"/>
      <c r="C656" s="9"/>
      <c r="X656" s="9"/>
    </row>
    <row r="657" spans="2:24" ht="12.75" customHeight="1" x14ac:dyDescent="0.35">
      <c r="B657" s="60"/>
      <c r="C657" s="9"/>
      <c r="X657" s="9"/>
    </row>
    <row r="658" spans="2:24" ht="12.75" customHeight="1" x14ac:dyDescent="0.35">
      <c r="B658" s="60"/>
      <c r="C658" s="9"/>
      <c r="X658" s="9"/>
    </row>
    <row r="659" spans="2:24" ht="12.75" customHeight="1" x14ac:dyDescent="0.35">
      <c r="B659" s="60"/>
      <c r="C659" s="9"/>
      <c r="X659" s="9"/>
    </row>
    <row r="660" spans="2:24" ht="12.75" customHeight="1" x14ac:dyDescent="0.35">
      <c r="B660" s="60"/>
      <c r="C660" s="9"/>
      <c r="X660" s="9"/>
    </row>
    <row r="661" spans="2:24" ht="12.75" customHeight="1" x14ac:dyDescent="0.35">
      <c r="B661" s="60"/>
      <c r="C661" s="9"/>
      <c r="X661" s="9"/>
    </row>
    <row r="662" spans="2:24" ht="12.75" customHeight="1" x14ac:dyDescent="0.35">
      <c r="B662" s="60"/>
      <c r="C662" s="9"/>
      <c r="X662" s="9"/>
    </row>
    <row r="663" spans="2:24" ht="12.75" customHeight="1" x14ac:dyDescent="0.35">
      <c r="B663" s="60"/>
      <c r="C663" s="9"/>
      <c r="X663" s="9"/>
    </row>
    <row r="664" spans="2:24" ht="12.75" customHeight="1" x14ac:dyDescent="0.35">
      <c r="B664" s="60"/>
      <c r="C664" s="9"/>
      <c r="X664" s="9"/>
    </row>
    <row r="665" spans="2:24" ht="12.75" customHeight="1" x14ac:dyDescent="0.35">
      <c r="B665" s="60"/>
      <c r="C665" s="9"/>
      <c r="X665" s="9"/>
    </row>
    <row r="666" spans="2:24" ht="12.75" customHeight="1" x14ac:dyDescent="0.35">
      <c r="B666" s="60"/>
      <c r="C666" s="9"/>
      <c r="X666" s="9"/>
    </row>
    <row r="667" spans="2:24" ht="12.75" customHeight="1" x14ac:dyDescent="0.35">
      <c r="B667" s="60"/>
      <c r="C667" s="9"/>
      <c r="X667" s="9"/>
    </row>
    <row r="668" spans="2:24" ht="12.75" customHeight="1" x14ac:dyDescent="0.35">
      <c r="B668" s="60"/>
      <c r="C668" s="9"/>
      <c r="X668" s="9"/>
    </row>
    <row r="669" spans="2:24" ht="12.75" customHeight="1" x14ac:dyDescent="0.35">
      <c r="B669" s="60"/>
      <c r="C669" s="9"/>
      <c r="X669" s="9"/>
    </row>
    <row r="670" spans="2:24" ht="12.75" customHeight="1" x14ac:dyDescent="0.35">
      <c r="B670" s="60"/>
      <c r="C670" s="9"/>
      <c r="X670" s="9"/>
    </row>
    <row r="671" spans="2:24" ht="12.75" customHeight="1" x14ac:dyDescent="0.35">
      <c r="B671" s="60"/>
      <c r="C671" s="9"/>
      <c r="X671" s="9"/>
    </row>
    <row r="672" spans="2:24" ht="12.75" customHeight="1" x14ac:dyDescent="0.35">
      <c r="B672" s="60"/>
      <c r="C672" s="9"/>
      <c r="X672" s="9"/>
    </row>
    <row r="673" spans="2:24" ht="12.75" customHeight="1" x14ac:dyDescent="0.35">
      <c r="B673" s="60"/>
      <c r="C673" s="9"/>
      <c r="X673" s="9"/>
    </row>
    <row r="674" spans="2:24" ht="12.75" customHeight="1" x14ac:dyDescent="0.35">
      <c r="B674" s="60"/>
      <c r="C674" s="9"/>
      <c r="X674" s="9"/>
    </row>
    <row r="675" spans="2:24" ht="12.75" customHeight="1" x14ac:dyDescent="0.35">
      <c r="B675" s="60"/>
      <c r="C675" s="9"/>
      <c r="X675" s="9"/>
    </row>
    <row r="676" spans="2:24" ht="12.75" customHeight="1" x14ac:dyDescent="0.35">
      <c r="B676" s="60"/>
      <c r="C676" s="9"/>
      <c r="X676" s="9"/>
    </row>
    <row r="677" spans="2:24" ht="12.75" customHeight="1" x14ac:dyDescent="0.35">
      <c r="B677" s="60"/>
      <c r="C677" s="9"/>
      <c r="X677" s="9"/>
    </row>
    <row r="678" spans="2:24" ht="12.75" customHeight="1" x14ac:dyDescent="0.35">
      <c r="B678" s="60"/>
      <c r="C678" s="9"/>
      <c r="X678" s="9"/>
    </row>
    <row r="679" spans="2:24" ht="12.75" customHeight="1" x14ac:dyDescent="0.35">
      <c r="B679" s="60"/>
      <c r="C679" s="9"/>
      <c r="X679" s="9"/>
    </row>
    <row r="680" spans="2:24" ht="12.75" customHeight="1" x14ac:dyDescent="0.35">
      <c r="B680" s="60"/>
      <c r="C680" s="9"/>
      <c r="X680" s="9"/>
    </row>
    <row r="681" spans="2:24" ht="12.75" customHeight="1" x14ac:dyDescent="0.35">
      <c r="B681" s="60"/>
      <c r="C681" s="9"/>
      <c r="X681" s="9"/>
    </row>
    <row r="682" spans="2:24" ht="12.75" customHeight="1" x14ac:dyDescent="0.35">
      <c r="B682" s="60"/>
      <c r="C682" s="9"/>
      <c r="X682" s="9"/>
    </row>
    <row r="683" spans="2:24" ht="12.75" customHeight="1" x14ac:dyDescent="0.35">
      <c r="B683" s="60"/>
      <c r="C683" s="9"/>
      <c r="X683" s="9"/>
    </row>
    <row r="684" spans="2:24" ht="12.75" customHeight="1" x14ac:dyDescent="0.35">
      <c r="B684" s="60"/>
      <c r="C684" s="9"/>
      <c r="X684" s="9"/>
    </row>
    <row r="685" spans="2:24" ht="12.75" customHeight="1" x14ac:dyDescent="0.35">
      <c r="B685" s="60"/>
      <c r="C685" s="9"/>
      <c r="X685" s="9"/>
    </row>
    <row r="686" spans="2:24" ht="12.75" customHeight="1" x14ac:dyDescent="0.35">
      <c r="B686" s="60"/>
      <c r="C686" s="9"/>
      <c r="X686" s="9"/>
    </row>
    <row r="687" spans="2:24" ht="12.75" customHeight="1" x14ac:dyDescent="0.35">
      <c r="B687" s="60"/>
      <c r="C687" s="9"/>
      <c r="X687" s="9"/>
    </row>
    <row r="688" spans="2:24" ht="12.75" customHeight="1" x14ac:dyDescent="0.35">
      <c r="B688" s="60"/>
      <c r="C688" s="9"/>
      <c r="X688" s="9"/>
    </row>
    <row r="689" spans="2:24" ht="12.75" customHeight="1" x14ac:dyDescent="0.35">
      <c r="B689" s="60"/>
      <c r="C689" s="9"/>
      <c r="X689" s="9"/>
    </row>
    <row r="690" spans="2:24" ht="12.75" customHeight="1" x14ac:dyDescent="0.35">
      <c r="B690" s="60"/>
      <c r="C690" s="9"/>
      <c r="X690" s="9"/>
    </row>
    <row r="691" spans="2:24" ht="12.75" customHeight="1" x14ac:dyDescent="0.35">
      <c r="B691" s="60"/>
      <c r="C691" s="9"/>
      <c r="X691" s="9"/>
    </row>
    <row r="692" spans="2:24" ht="12.75" customHeight="1" x14ac:dyDescent="0.35">
      <c r="B692" s="60"/>
      <c r="C692" s="9"/>
      <c r="X692" s="9"/>
    </row>
    <row r="693" spans="2:24" ht="12.75" customHeight="1" x14ac:dyDescent="0.35">
      <c r="B693" s="60"/>
      <c r="C693" s="9"/>
      <c r="X693" s="9"/>
    </row>
    <row r="694" spans="2:24" ht="12.75" customHeight="1" x14ac:dyDescent="0.35">
      <c r="B694" s="60"/>
      <c r="C694" s="9"/>
      <c r="X694" s="9"/>
    </row>
    <row r="695" spans="2:24" ht="12.75" customHeight="1" x14ac:dyDescent="0.35">
      <c r="B695" s="60"/>
      <c r="C695" s="9"/>
      <c r="X695" s="9"/>
    </row>
    <row r="696" spans="2:24" ht="12.75" customHeight="1" x14ac:dyDescent="0.35">
      <c r="B696" s="60"/>
      <c r="C696" s="9"/>
      <c r="X696" s="9"/>
    </row>
    <row r="697" spans="2:24" ht="12.75" customHeight="1" x14ac:dyDescent="0.35">
      <c r="B697" s="60"/>
      <c r="C697" s="9"/>
      <c r="X697" s="9"/>
    </row>
    <row r="698" spans="2:24" ht="12.75" customHeight="1" x14ac:dyDescent="0.35">
      <c r="B698" s="60"/>
      <c r="C698" s="9"/>
      <c r="X698" s="9"/>
    </row>
    <row r="699" spans="2:24" ht="12.75" customHeight="1" x14ac:dyDescent="0.35">
      <c r="B699" s="60"/>
      <c r="C699" s="9"/>
      <c r="X699" s="9"/>
    </row>
    <row r="700" spans="2:24" ht="12.75" customHeight="1" x14ac:dyDescent="0.35">
      <c r="B700" s="60"/>
      <c r="C700" s="9"/>
      <c r="X700" s="9"/>
    </row>
    <row r="701" spans="2:24" ht="12.75" customHeight="1" x14ac:dyDescent="0.35">
      <c r="B701" s="60"/>
      <c r="C701" s="9"/>
      <c r="X701" s="9"/>
    </row>
    <row r="702" spans="2:24" ht="12.75" customHeight="1" x14ac:dyDescent="0.35">
      <c r="B702" s="60"/>
      <c r="C702" s="9"/>
      <c r="X702" s="9"/>
    </row>
    <row r="703" spans="2:24" ht="12.75" customHeight="1" x14ac:dyDescent="0.35">
      <c r="B703" s="60"/>
      <c r="C703" s="9"/>
      <c r="X703" s="9"/>
    </row>
    <row r="704" spans="2:24" ht="12.75" customHeight="1" x14ac:dyDescent="0.35">
      <c r="B704" s="60"/>
      <c r="C704" s="9"/>
      <c r="X704" s="9"/>
    </row>
    <row r="705" spans="2:24" ht="12.75" customHeight="1" x14ac:dyDescent="0.35">
      <c r="B705" s="60"/>
      <c r="C705" s="9"/>
      <c r="X705" s="9"/>
    </row>
    <row r="706" spans="2:24" ht="12.75" customHeight="1" x14ac:dyDescent="0.35">
      <c r="B706" s="60"/>
      <c r="C706" s="9"/>
      <c r="X706" s="9"/>
    </row>
    <row r="707" spans="2:24" ht="12.75" customHeight="1" x14ac:dyDescent="0.35">
      <c r="B707" s="60"/>
      <c r="C707" s="9"/>
      <c r="X707" s="9"/>
    </row>
    <row r="708" spans="2:24" ht="12.75" customHeight="1" x14ac:dyDescent="0.35">
      <c r="B708" s="60"/>
      <c r="C708" s="9"/>
      <c r="X708" s="9"/>
    </row>
    <row r="709" spans="2:24" ht="12.75" customHeight="1" x14ac:dyDescent="0.35">
      <c r="B709" s="60"/>
      <c r="C709" s="9"/>
      <c r="X709" s="9"/>
    </row>
    <row r="710" spans="2:24" ht="12.75" customHeight="1" x14ac:dyDescent="0.35">
      <c r="B710" s="60"/>
      <c r="C710" s="9"/>
      <c r="X710" s="9"/>
    </row>
    <row r="711" spans="2:24" ht="12.75" customHeight="1" x14ac:dyDescent="0.35">
      <c r="B711" s="60"/>
      <c r="C711" s="9"/>
      <c r="X711" s="9"/>
    </row>
    <row r="712" spans="2:24" ht="12.75" customHeight="1" x14ac:dyDescent="0.35">
      <c r="B712" s="60"/>
      <c r="C712" s="9"/>
      <c r="X712" s="9"/>
    </row>
    <row r="713" spans="2:24" ht="12.75" customHeight="1" x14ac:dyDescent="0.35">
      <c r="B713" s="60"/>
      <c r="C713" s="9"/>
      <c r="X713" s="9"/>
    </row>
    <row r="714" spans="2:24" ht="12.75" customHeight="1" x14ac:dyDescent="0.35">
      <c r="B714" s="60"/>
      <c r="C714" s="9"/>
      <c r="X714" s="9"/>
    </row>
    <row r="715" spans="2:24" ht="12.75" customHeight="1" x14ac:dyDescent="0.35">
      <c r="B715" s="60"/>
      <c r="C715" s="9"/>
      <c r="X715" s="9"/>
    </row>
    <row r="716" spans="2:24" ht="12.75" customHeight="1" x14ac:dyDescent="0.35">
      <c r="B716" s="60"/>
      <c r="C716" s="9"/>
      <c r="X716" s="9"/>
    </row>
    <row r="717" spans="2:24" ht="12.75" customHeight="1" x14ac:dyDescent="0.35">
      <c r="B717" s="60"/>
      <c r="C717" s="9"/>
      <c r="X717" s="9"/>
    </row>
    <row r="718" spans="2:24" ht="12.75" customHeight="1" x14ac:dyDescent="0.35">
      <c r="B718" s="60"/>
      <c r="C718" s="9"/>
      <c r="X718" s="9"/>
    </row>
    <row r="719" spans="2:24" ht="12.75" customHeight="1" x14ac:dyDescent="0.35">
      <c r="B719" s="60"/>
      <c r="C719" s="9"/>
      <c r="X719" s="9"/>
    </row>
    <row r="720" spans="2:24" ht="12.75" customHeight="1" x14ac:dyDescent="0.35">
      <c r="B720" s="60"/>
      <c r="C720" s="9"/>
      <c r="X720" s="9"/>
    </row>
    <row r="721" spans="2:24" ht="12.75" customHeight="1" x14ac:dyDescent="0.35">
      <c r="B721" s="60"/>
      <c r="C721" s="9"/>
      <c r="X721" s="9"/>
    </row>
    <row r="722" spans="2:24" ht="12.75" customHeight="1" x14ac:dyDescent="0.35">
      <c r="B722" s="60"/>
      <c r="C722" s="9"/>
      <c r="X722" s="9"/>
    </row>
    <row r="723" spans="2:24" ht="12.75" customHeight="1" x14ac:dyDescent="0.35">
      <c r="B723" s="60"/>
      <c r="C723" s="9"/>
      <c r="X723" s="9"/>
    </row>
    <row r="724" spans="2:24" ht="12.75" customHeight="1" x14ac:dyDescent="0.35">
      <c r="B724" s="60"/>
      <c r="C724" s="9"/>
      <c r="X724" s="9"/>
    </row>
    <row r="725" spans="2:24" ht="12.75" customHeight="1" x14ac:dyDescent="0.35">
      <c r="B725" s="60"/>
      <c r="C725" s="9"/>
      <c r="X725" s="9"/>
    </row>
    <row r="726" spans="2:24" ht="12.75" customHeight="1" x14ac:dyDescent="0.35">
      <c r="B726" s="60"/>
      <c r="C726" s="9"/>
      <c r="X726" s="9"/>
    </row>
    <row r="727" spans="2:24" ht="12.75" customHeight="1" x14ac:dyDescent="0.35">
      <c r="B727" s="60"/>
      <c r="C727" s="9"/>
      <c r="X727" s="9"/>
    </row>
    <row r="728" spans="2:24" ht="12.75" customHeight="1" x14ac:dyDescent="0.35">
      <c r="B728" s="60"/>
      <c r="C728" s="9"/>
      <c r="X728" s="9"/>
    </row>
    <row r="729" spans="2:24" ht="12.75" customHeight="1" x14ac:dyDescent="0.35">
      <c r="B729" s="60"/>
      <c r="C729" s="9"/>
      <c r="X729" s="9"/>
    </row>
    <row r="730" spans="2:24" ht="12.75" customHeight="1" x14ac:dyDescent="0.35">
      <c r="B730" s="60"/>
      <c r="C730" s="9"/>
      <c r="X730" s="9"/>
    </row>
    <row r="731" spans="2:24" ht="12.75" customHeight="1" x14ac:dyDescent="0.35">
      <c r="B731" s="60"/>
      <c r="C731" s="9"/>
      <c r="X731" s="9"/>
    </row>
    <row r="732" spans="2:24" ht="12.75" customHeight="1" x14ac:dyDescent="0.35">
      <c r="B732" s="60"/>
      <c r="C732" s="9"/>
      <c r="X732" s="9"/>
    </row>
    <row r="733" spans="2:24" ht="12.75" customHeight="1" x14ac:dyDescent="0.35">
      <c r="B733" s="60"/>
      <c r="C733" s="9"/>
      <c r="X733" s="9"/>
    </row>
    <row r="734" spans="2:24" ht="12.75" customHeight="1" x14ac:dyDescent="0.35">
      <c r="B734" s="60"/>
      <c r="C734" s="9"/>
      <c r="X734" s="9"/>
    </row>
    <row r="735" spans="2:24" ht="12.75" customHeight="1" x14ac:dyDescent="0.35">
      <c r="B735" s="60"/>
      <c r="C735" s="9"/>
      <c r="X735" s="9"/>
    </row>
    <row r="736" spans="2:24" ht="12.75" customHeight="1" x14ac:dyDescent="0.35">
      <c r="B736" s="60"/>
      <c r="C736" s="9"/>
      <c r="X736" s="9"/>
    </row>
    <row r="737" spans="2:24" ht="12.75" customHeight="1" x14ac:dyDescent="0.35">
      <c r="B737" s="60"/>
      <c r="C737" s="9"/>
      <c r="X737" s="9"/>
    </row>
    <row r="738" spans="2:24" ht="12.75" customHeight="1" x14ac:dyDescent="0.35">
      <c r="B738" s="60"/>
      <c r="C738" s="9"/>
      <c r="X738" s="9"/>
    </row>
    <row r="739" spans="2:24" ht="12.75" customHeight="1" x14ac:dyDescent="0.35">
      <c r="B739" s="60"/>
      <c r="C739" s="9"/>
      <c r="X739" s="9"/>
    </row>
    <row r="740" spans="2:24" ht="12.75" customHeight="1" x14ac:dyDescent="0.35">
      <c r="B740" s="60"/>
      <c r="C740" s="9"/>
      <c r="X740" s="9"/>
    </row>
    <row r="741" spans="2:24" ht="12.75" customHeight="1" x14ac:dyDescent="0.35">
      <c r="B741" s="60"/>
      <c r="C741" s="9"/>
      <c r="X741" s="9"/>
    </row>
    <row r="742" spans="2:24" ht="12.75" customHeight="1" x14ac:dyDescent="0.35">
      <c r="B742" s="60"/>
      <c r="C742" s="9"/>
      <c r="X742" s="9"/>
    </row>
    <row r="743" spans="2:24" ht="12.75" customHeight="1" x14ac:dyDescent="0.35">
      <c r="B743" s="60"/>
      <c r="C743" s="9"/>
      <c r="X743" s="9"/>
    </row>
    <row r="744" spans="2:24" ht="12.75" customHeight="1" x14ac:dyDescent="0.35">
      <c r="B744" s="60"/>
      <c r="C744" s="9"/>
      <c r="X744" s="9"/>
    </row>
    <row r="745" spans="2:24" ht="12.75" customHeight="1" x14ac:dyDescent="0.35">
      <c r="B745" s="60"/>
      <c r="C745" s="9"/>
      <c r="X745" s="9"/>
    </row>
    <row r="746" spans="2:24" ht="12.75" customHeight="1" x14ac:dyDescent="0.35">
      <c r="B746" s="60"/>
      <c r="C746" s="9"/>
      <c r="X746" s="9"/>
    </row>
    <row r="747" spans="2:24" ht="12.75" customHeight="1" x14ac:dyDescent="0.35">
      <c r="B747" s="60"/>
      <c r="C747" s="9"/>
      <c r="X747" s="9"/>
    </row>
    <row r="748" spans="2:24" ht="12.75" customHeight="1" x14ac:dyDescent="0.35">
      <c r="B748" s="60"/>
      <c r="C748" s="9"/>
      <c r="X748" s="9"/>
    </row>
    <row r="749" spans="2:24" ht="12.75" customHeight="1" x14ac:dyDescent="0.35">
      <c r="B749" s="60"/>
      <c r="C749" s="9"/>
      <c r="X749" s="9"/>
    </row>
    <row r="750" spans="2:24" ht="12.75" customHeight="1" x14ac:dyDescent="0.35">
      <c r="B750" s="60"/>
      <c r="C750" s="9"/>
      <c r="X750" s="9"/>
    </row>
    <row r="751" spans="2:24" ht="12.75" customHeight="1" x14ac:dyDescent="0.35">
      <c r="B751" s="60"/>
      <c r="C751" s="9"/>
      <c r="X751" s="9"/>
    </row>
    <row r="752" spans="2:24" ht="12.75" customHeight="1" x14ac:dyDescent="0.35">
      <c r="B752" s="60"/>
      <c r="C752" s="9"/>
      <c r="X752" s="9"/>
    </row>
    <row r="753" spans="2:24" ht="12.75" customHeight="1" x14ac:dyDescent="0.35">
      <c r="B753" s="60"/>
      <c r="C753" s="9"/>
      <c r="X753" s="9"/>
    </row>
    <row r="754" spans="2:24" ht="12.75" customHeight="1" x14ac:dyDescent="0.35">
      <c r="B754" s="60"/>
      <c r="C754" s="9"/>
      <c r="X754" s="9"/>
    </row>
    <row r="755" spans="2:24" ht="12.75" customHeight="1" x14ac:dyDescent="0.35">
      <c r="B755" s="60"/>
      <c r="C755" s="9"/>
      <c r="X755" s="9"/>
    </row>
    <row r="756" spans="2:24" ht="12.75" customHeight="1" x14ac:dyDescent="0.35">
      <c r="B756" s="60"/>
      <c r="C756" s="9"/>
      <c r="X756" s="9"/>
    </row>
    <row r="757" spans="2:24" ht="12.75" customHeight="1" x14ac:dyDescent="0.35">
      <c r="B757" s="60"/>
      <c r="C757" s="9"/>
      <c r="X757" s="9"/>
    </row>
    <row r="758" spans="2:24" ht="12.75" customHeight="1" x14ac:dyDescent="0.35">
      <c r="B758" s="60"/>
      <c r="C758" s="9"/>
      <c r="X758" s="9"/>
    </row>
    <row r="759" spans="2:24" ht="12.75" customHeight="1" x14ac:dyDescent="0.35">
      <c r="B759" s="60"/>
      <c r="C759" s="9"/>
      <c r="X759" s="9"/>
    </row>
    <row r="760" spans="2:24" ht="12.75" customHeight="1" x14ac:dyDescent="0.35">
      <c r="B760" s="60"/>
      <c r="C760" s="9"/>
      <c r="X760" s="9"/>
    </row>
    <row r="761" spans="2:24" ht="12.75" customHeight="1" x14ac:dyDescent="0.35">
      <c r="B761" s="60"/>
      <c r="C761" s="9"/>
      <c r="X761" s="9"/>
    </row>
    <row r="762" spans="2:24" ht="12.75" customHeight="1" x14ac:dyDescent="0.35">
      <c r="B762" s="60"/>
      <c r="C762" s="9"/>
      <c r="X762" s="9"/>
    </row>
    <row r="763" spans="2:24" ht="12.75" customHeight="1" x14ac:dyDescent="0.35">
      <c r="B763" s="60"/>
      <c r="C763" s="9"/>
      <c r="X763" s="9"/>
    </row>
    <row r="764" spans="2:24" ht="12.75" customHeight="1" x14ac:dyDescent="0.35">
      <c r="B764" s="60"/>
      <c r="C764" s="9"/>
      <c r="X764" s="9"/>
    </row>
    <row r="765" spans="2:24" ht="12.75" customHeight="1" x14ac:dyDescent="0.35">
      <c r="B765" s="60"/>
      <c r="C765" s="9"/>
      <c r="X765" s="9"/>
    </row>
    <row r="766" spans="2:24" ht="12.75" customHeight="1" x14ac:dyDescent="0.35">
      <c r="B766" s="60"/>
      <c r="C766" s="9"/>
      <c r="X766" s="9"/>
    </row>
    <row r="767" spans="2:24" ht="12.75" customHeight="1" x14ac:dyDescent="0.35">
      <c r="B767" s="60"/>
      <c r="C767" s="9"/>
      <c r="X767" s="9"/>
    </row>
    <row r="768" spans="2:24" ht="12.75" customHeight="1" x14ac:dyDescent="0.35">
      <c r="B768" s="60"/>
      <c r="C768" s="9"/>
      <c r="X768" s="9"/>
    </row>
    <row r="769" spans="2:24" ht="12.75" customHeight="1" x14ac:dyDescent="0.35">
      <c r="B769" s="60"/>
      <c r="C769" s="9"/>
      <c r="X769" s="9"/>
    </row>
    <row r="770" spans="2:24" ht="12.75" customHeight="1" x14ac:dyDescent="0.35">
      <c r="B770" s="60"/>
      <c r="C770" s="9"/>
      <c r="X770" s="9"/>
    </row>
    <row r="771" spans="2:24" ht="12.75" customHeight="1" x14ac:dyDescent="0.35">
      <c r="B771" s="60"/>
      <c r="C771" s="9"/>
      <c r="X771" s="9"/>
    </row>
    <row r="772" spans="2:24" ht="12.75" customHeight="1" x14ac:dyDescent="0.35">
      <c r="B772" s="60"/>
      <c r="C772" s="9"/>
      <c r="X772" s="9"/>
    </row>
    <row r="773" spans="2:24" ht="12.75" customHeight="1" x14ac:dyDescent="0.35">
      <c r="B773" s="60"/>
      <c r="C773" s="9"/>
      <c r="X773" s="9"/>
    </row>
    <row r="774" spans="2:24" ht="12.75" customHeight="1" x14ac:dyDescent="0.35">
      <c r="B774" s="60"/>
      <c r="C774" s="9"/>
      <c r="X774" s="9"/>
    </row>
    <row r="775" spans="2:24" ht="12.75" customHeight="1" x14ac:dyDescent="0.35">
      <c r="B775" s="60"/>
      <c r="C775" s="9"/>
      <c r="X775" s="9"/>
    </row>
    <row r="776" spans="2:24" ht="12.75" customHeight="1" x14ac:dyDescent="0.35">
      <c r="B776" s="60"/>
      <c r="C776" s="9"/>
      <c r="X776" s="9"/>
    </row>
    <row r="777" spans="2:24" ht="12.75" customHeight="1" x14ac:dyDescent="0.35">
      <c r="B777" s="60"/>
      <c r="C777" s="9"/>
      <c r="X777" s="9"/>
    </row>
    <row r="778" spans="2:24" ht="12.75" customHeight="1" x14ac:dyDescent="0.35">
      <c r="B778" s="60"/>
      <c r="C778" s="9"/>
      <c r="X778" s="9"/>
    </row>
    <row r="779" spans="2:24" ht="12.75" customHeight="1" x14ac:dyDescent="0.35">
      <c r="B779" s="60"/>
      <c r="C779" s="9"/>
      <c r="X779" s="9"/>
    </row>
    <row r="780" spans="2:24" ht="12.75" customHeight="1" x14ac:dyDescent="0.35">
      <c r="B780" s="60"/>
      <c r="C780" s="9"/>
      <c r="X780" s="9"/>
    </row>
    <row r="781" spans="2:24" ht="12.75" customHeight="1" x14ac:dyDescent="0.35">
      <c r="B781" s="60"/>
      <c r="C781" s="9"/>
      <c r="X781" s="9"/>
    </row>
    <row r="782" spans="2:24" ht="12.75" customHeight="1" x14ac:dyDescent="0.35">
      <c r="B782" s="60"/>
      <c r="C782" s="9"/>
      <c r="X782" s="9"/>
    </row>
    <row r="783" spans="2:24" ht="12.75" customHeight="1" x14ac:dyDescent="0.35">
      <c r="B783" s="60"/>
      <c r="C783" s="9"/>
      <c r="X783" s="9"/>
    </row>
    <row r="784" spans="2:24" ht="12.75" customHeight="1" x14ac:dyDescent="0.35">
      <c r="B784" s="60"/>
      <c r="C784" s="9"/>
      <c r="X784" s="9"/>
    </row>
    <row r="785" spans="2:24" ht="12.75" customHeight="1" x14ac:dyDescent="0.35">
      <c r="B785" s="60"/>
      <c r="C785" s="9"/>
      <c r="X785" s="9"/>
    </row>
    <row r="786" spans="2:24" ht="12.75" customHeight="1" x14ac:dyDescent="0.35">
      <c r="B786" s="60"/>
      <c r="C786" s="9"/>
      <c r="X786" s="9"/>
    </row>
    <row r="787" spans="2:24" ht="12.75" customHeight="1" x14ac:dyDescent="0.35">
      <c r="B787" s="60"/>
      <c r="C787" s="9"/>
      <c r="X787" s="9"/>
    </row>
    <row r="788" spans="2:24" ht="12.75" customHeight="1" x14ac:dyDescent="0.35">
      <c r="B788" s="60"/>
      <c r="C788" s="9"/>
      <c r="X788" s="9"/>
    </row>
    <row r="789" spans="2:24" ht="12.75" customHeight="1" x14ac:dyDescent="0.35">
      <c r="B789" s="60"/>
      <c r="C789" s="9"/>
      <c r="X789" s="9"/>
    </row>
    <row r="790" spans="2:24" ht="12.75" customHeight="1" x14ac:dyDescent="0.35">
      <c r="B790" s="60"/>
      <c r="C790" s="9"/>
      <c r="X790" s="9"/>
    </row>
    <row r="791" spans="2:24" ht="12.75" customHeight="1" x14ac:dyDescent="0.35">
      <c r="B791" s="60"/>
      <c r="C791" s="9"/>
      <c r="X791" s="9"/>
    </row>
    <row r="792" spans="2:24" ht="12.75" customHeight="1" x14ac:dyDescent="0.35">
      <c r="B792" s="60"/>
      <c r="C792" s="9"/>
      <c r="X792" s="9"/>
    </row>
    <row r="793" spans="2:24" ht="12.75" customHeight="1" x14ac:dyDescent="0.35">
      <c r="B793" s="60"/>
      <c r="C793" s="9"/>
      <c r="X793" s="9"/>
    </row>
    <row r="794" spans="2:24" ht="12.75" customHeight="1" x14ac:dyDescent="0.35">
      <c r="B794" s="60"/>
      <c r="C794" s="9"/>
      <c r="X794" s="9"/>
    </row>
    <row r="795" spans="2:24" ht="12.75" customHeight="1" x14ac:dyDescent="0.35">
      <c r="B795" s="60"/>
      <c r="C795" s="9"/>
      <c r="X795" s="9"/>
    </row>
    <row r="796" spans="2:24" ht="12.75" customHeight="1" x14ac:dyDescent="0.35">
      <c r="B796" s="60"/>
      <c r="C796" s="9"/>
      <c r="X796" s="9"/>
    </row>
    <row r="797" spans="2:24" ht="12.75" customHeight="1" x14ac:dyDescent="0.35">
      <c r="B797" s="60"/>
      <c r="C797" s="9"/>
      <c r="X797" s="9"/>
    </row>
    <row r="798" spans="2:24" ht="12.75" customHeight="1" x14ac:dyDescent="0.35">
      <c r="B798" s="60"/>
      <c r="C798" s="9"/>
      <c r="X798" s="9"/>
    </row>
    <row r="799" spans="2:24" ht="12.75" customHeight="1" x14ac:dyDescent="0.35">
      <c r="B799" s="60"/>
      <c r="C799" s="9"/>
      <c r="X799" s="9"/>
    </row>
    <row r="800" spans="2:24" ht="12.75" customHeight="1" x14ac:dyDescent="0.35">
      <c r="B800" s="60"/>
      <c r="C800" s="9"/>
      <c r="X800" s="9"/>
    </row>
    <row r="801" spans="2:24" ht="12.75" customHeight="1" x14ac:dyDescent="0.35">
      <c r="B801" s="60"/>
      <c r="C801" s="9"/>
      <c r="X801" s="9"/>
    </row>
    <row r="802" spans="2:24" ht="12.75" customHeight="1" x14ac:dyDescent="0.35">
      <c r="B802" s="60"/>
      <c r="C802" s="9"/>
      <c r="X802" s="9"/>
    </row>
    <row r="803" spans="2:24" ht="12.75" customHeight="1" x14ac:dyDescent="0.35">
      <c r="B803" s="60"/>
      <c r="C803" s="9"/>
      <c r="X803" s="9"/>
    </row>
    <row r="804" spans="2:24" ht="12.75" customHeight="1" x14ac:dyDescent="0.35">
      <c r="B804" s="60"/>
      <c r="C804" s="9"/>
      <c r="X804" s="9"/>
    </row>
    <row r="805" spans="2:24" ht="12.75" customHeight="1" x14ac:dyDescent="0.35">
      <c r="B805" s="60"/>
      <c r="C805" s="9"/>
      <c r="X805" s="9"/>
    </row>
    <row r="806" spans="2:24" ht="12.75" customHeight="1" x14ac:dyDescent="0.35">
      <c r="B806" s="60"/>
      <c r="C806" s="9"/>
      <c r="X806" s="9"/>
    </row>
    <row r="807" spans="2:24" ht="12.75" customHeight="1" x14ac:dyDescent="0.35">
      <c r="B807" s="60"/>
      <c r="C807" s="9"/>
      <c r="X807" s="9"/>
    </row>
    <row r="808" spans="2:24" ht="12.75" customHeight="1" x14ac:dyDescent="0.35">
      <c r="B808" s="60"/>
      <c r="C808" s="9"/>
      <c r="X808" s="9"/>
    </row>
    <row r="809" spans="2:24" ht="12.75" customHeight="1" x14ac:dyDescent="0.35">
      <c r="B809" s="60"/>
      <c r="C809" s="9"/>
      <c r="X809" s="9"/>
    </row>
    <row r="810" spans="2:24" ht="12.75" customHeight="1" x14ac:dyDescent="0.35">
      <c r="B810" s="60"/>
      <c r="C810" s="9"/>
      <c r="X810" s="9"/>
    </row>
    <row r="811" spans="2:24" ht="12.75" customHeight="1" x14ac:dyDescent="0.35">
      <c r="B811" s="60"/>
      <c r="C811" s="9"/>
      <c r="X811" s="9"/>
    </row>
    <row r="812" spans="2:24" ht="12.75" customHeight="1" x14ac:dyDescent="0.35">
      <c r="B812" s="60"/>
      <c r="C812" s="9"/>
      <c r="X812" s="9"/>
    </row>
    <row r="813" spans="2:24" ht="12.75" customHeight="1" x14ac:dyDescent="0.35">
      <c r="B813" s="60"/>
      <c r="C813" s="9"/>
      <c r="X813" s="9"/>
    </row>
    <row r="814" spans="2:24" ht="12.75" customHeight="1" x14ac:dyDescent="0.35">
      <c r="B814" s="60"/>
      <c r="C814" s="9"/>
      <c r="X814" s="9"/>
    </row>
    <row r="815" spans="2:24" ht="12.75" customHeight="1" x14ac:dyDescent="0.35">
      <c r="B815" s="60"/>
      <c r="C815" s="9"/>
      <c r="X815" s="9"/>
    </row>
    <row r="816" spans="2:24" ht="12.75" customHeight="1" x14ac:dyDescent="0.35">
      <c r="B816" s="60"/>
      <c r="C816" s="9"/>
      <c r="X816" s="9"/>
    </row>
    <row r="817" spans="2:24" ht="12.75" customHeight="1" x14ac:dyDescent="0.35">
      <c r="B817" s="60"/>
      <c r="C817" s="9"/>
      <c r="X817" s="9"/>
    </row>
    <row r="818" spans="2:24" ht="12.75" customHeight="1" x14ac:dyDescent="0.35">
      <c r="B818" s="60"/>
      <c r="C818" s="9"/>
      <c r="X818" s="9"/>
    </row>
    <row r="819" spans="2:24" ht="12.75" customHeight="1" x14ac:dyDescent="0.35">
      <c r="B819" s="60"/>
      <c r="C819" s="9"/>
      <c r="X819" s="9"/>
    </row>
    <row r="820" spans="2:24" ht="12.75" customHeight="1" x14ac:dyDescent="0.35">
      <c r="B820" s="60"/>
      <c r="C820" s="9"/>
      <c r="X820" s="9"/>
    </row>
    <row r="821" spans="2:24" ht="12.75" customHeight="1" x14ac:dyDescent="0.35">
      <c r="B821" s="60"/>
      <c r="C821" s="9"/>
      <c r="X821" s="9"/>
    </row>
    <row r="822" spans="2:24" ht="12.75" customHeight="1" x14ac:dyDescent="0.35">
      <c r="B822" s="60"/>
      <c r="C822" s="9"/>
      <c r="X822" s="9"/>
    </row>
    <row r="823" spans="2:24" ht="12.75" customHeight="1" x14ac:dyDescent="0.35">
      <c r="B823" s="60"/>
      <c r="C823" s="9"/>
      <c r="X823" s="9"/>
    </row>
    <row r="824" spans="2:24" ht="12.75" customHeight="1" x14ac:dyDescent="0.35">
      <c r="B824" s="60"/>
      <c r="C824" s="9"/>
      <c r="X824" s="9"/>
    </row>
    <row r="825" spans="2:24" ht="12.75" customHeight="1" x14ac:dyDescent="0.35">
      <c r="B825" s="60"/>
      <c r="C825" s="9"/>
      <c r="X825" s="9"/>
    </row>
    <row r="826" spans="2:24" ht="12.75" customHeight="1" x14ac:dyDescent="0.35">
      <c r="B826" s="60"/>
      <c r="C826" s="9"/>
      <c r="X826" s="9"/>
    </row>
    <row r="827" spans="2:24" ht="12.75" customHeight="1" x14ac:dyDescent="0.35">
      <c r="B827" s="60"/>
      <c r="C827" s="9"/>
      <c r="X827" s="9"/>
    </row>
    <row r="828" spans="2:24" ht="12.75" customHeight="1" x14ac:dyDescent="0.35">
      <c r="B828" s="60"/>
      <c r="C828" s="9"/>
      <c r="X828" s="9"/>
    </row>
    <row r="829" spans="2:24" ht="12.75" customHeight="1" x14ac:dyDescent="0.35">
      <c r="B829" s="60"/>
      <c r="C829" s="9"/>
      <c r="X829" s="9"/>
    </row>
    <row r="830" spans="2:24" ht="12.75" customHeight="1" x14ac:dyDescent="0.35">
      <c r="B830" s="60"/>
      <c r="C830" s="9"/>
      <c r="X830" s="9"/>
    </row>
    <row r="831" spans="2:24" ht="12.75" customHeight="1" x14ac:dyDescent="0.35">
      <c r="B831" s="60"/>
      <c r="C831" s="9"/>
      <c r="X831" s="9"/>
    </row>
    <row r="832" spans="2:24" ht="12.75" customHeight="1" x14ac:dyDescent="0.35">
      <c r="B832" s="60"/>
      <c r="C832" s="9"/>
      <c r="X832" s="9"/>
    </row>
    <row r="833" spans="2:24" ht="12.75" customHeight="1" x14ac:dyDescent="0.35">
      <c r="B833" s="60"/>
      <c r="C833" s="9"/>
      <c r="X833" s="9"/>
    </row>
    <row r="834" spans="2:24" ht="12.75" customHeight="1" x14ac:dyDescent="0.35">
      <c r="B834" s="60"/>
      <c r="C834" s="9"/>
      <c r="X834" s="9"/>
    </row>
    <row r="835" spans="2:24" ht="12.75" customHeight="1" x14ac:dyDescent="0.35">
      <c r="B835" s="60"/>
      <c r="C835" s="9"/>
      <c r="X835" s="9"/>
    </row>
    <row r="836" spans="2:24" ht="12.75" customHeight="1" x14ac:dyDescent="0.35">
      <c r="B836" s="60"/>
      <c r="C836" s="9"/>
      <c r="X836" s="9"/>
    </row>
    <row r="837" spans="2:24" ht="12.75" customHeight="1" x14ac:dyDescent="0.35">
      <c r="B837" s="60"/>
      <c r="C837" s="9"/>
      <c r="X837" s="9"/>
    </row>
    <row r="838" spans="2:24" ht="12.75" customHeight="1" x14ac:dyDescent="0.35">
      <c r="B838" s="60"/>
      <c r="C838" s="9"/>
      <c r="X838" s="9"/>
    </row>
    <row r="839" spans="2:24" ht="12.75" customHeight="1" x14ac:dyDescent="0.35">
      <c r="B839" s="60"/>
      <c r="C839" s="9"/>
      <c r="X839" s="9"/>
    </row>
    <row r="840" spans="2:24" ht="12.75" customHeight="1" x14ac:dyDescent="0.35">
      <c r="B840" s="60"/>
      <c r="C840" s="9"/>
      <c r="X840" s="9"/>
    </row>
    <row r="841" spans="2:24" ht="12.75" customHeight="1" x14ac:dyDescent="0.35">
      <c r="B841" s="60"/>
      <c r="C841" s="9"/>
      <c r="X841" s="9"/>
    </row>
    <row r="842" spans="2:24" ht="12.75" customHeight="1" x14ac:dyDescent="0.35">
      <c r="B842" s="60"/>
      <c r="C842" s="9"/>
      <c r="X842" s="9"/>
    </row>
    <row r="843" spans="2:24" ht="12.75" customHeight="1" x14ac:dyDescent="0.35">
      <c r="B843" s="60"/>
      <c r="C843" s="9"/>
      <c r="X843" s="9"/>
    </row>
    <row r="844" spans="2:24" ht="12.75" customHeight="1" x14ac:dyDescent="0.35">
      <c r="B844" s="60"/>
      <c r="C844" s="9"/>
      <c r="X844" s="9"/>
    </row>
    <row r="845" spans="2:24" ht="12.75" customHeight="1" x14ac:dyDescent="0.35">
      <c r="B845" s="60"/>
      <c r="C845" s="9"/>
      <c r="X845" s="9"/>
    </row>
    <row r="846" spans="2:24" ht="12.75" customHeight="1" x14ac:dyDescent="0.35">
      <c r="B846" s="60"/>
      <c r="C846" s="9"/>
      <c r="X846" s="9"/>
    </row>
    <row r="847" spans="2:24" ht="12.75" customHeight="1" x14ac:dyDescent="0.35">
      <c r="B847" s="60"/>
      <c r="C847" s="9"/>
      <c r="X847" s="9"/>
    </row>
    <row r="848" spans="2:24" ht="12.75" customHeight="1" x14ac:dyDescent="0.35">
      <c r="B848" s="60"/>
      <c r="C848" s="9"/>
      <c r="X848" s="9"/>
    </row>
    <row r="849" spans="2:24" ht="12.75" customHeight="1" x14ac:dyDescent="0.35">
      <c r="B849" s="60"/>
      <c r="C849" s="9"/>
      <c r="X849" s="9"/>
    </row>
    <row r="850" spans="2:24" ht="12.75" customHeight="1" x14ac:dyDescent="0.35">
      <c r="B850" s="60"/>
      <c r="C850" s="9"/>
      <c r="X850" s="9"/>
    </row>
    <row r="851" spans="2:24" ht="12.75" customHeight="1" x14ac:dyDescent="0.35">
      <c r="B851" s="60"/>
      <c r="C851" s="9"/>
      <c r="X851" s="9"/>
    </row>
    <row r="852" spans="2:24" ht="12.75" customHeight="1" x14ac:dyDescent="0.35">
      <c r="B852" s="60"/>
      <c r="C852" s="9"/>
      <c r="X852" s="9"/>
    </row>
    <row r="853" spans="2:24" ht="12.75" customHeight="1" x14ac:dyDescent="0.35">
      <c r="B853" s="60"/>
      <c r="C853" s="9"/>
      <c r="X853" s="9"/>
    </row>
    <row r="854" spans="2:24" ht="12.75" customHeight="1" x14ac:dyDescent="0.35">
      <c r="B854" s="60"/>
      <c r="C854" s="9"/>
      <c r="X854" s="9"/>
    </row>
    <row r="855" spans="2:24" ht="12.75" customHeight="1" x14ac:dyDescent="0.35">
      <c r="B855" s="60"/>
      <c r="C855" s="9"/>
      <c r="X855" s="9"/>
    </row>
    <row r="856" spans="2:24" ht="12.75" customHeight="1" x14ac:dyDescent="0.35">
      <c r="B856" s="60"/>
      <c r="C856" s="9"/>
      <c r="X856" s="9"/>
    </row>
    <row r="857" spans="2:24" ht="12.75" customHeight="1" x14ac:dyDescent="0.35">
      <c r="B857" s="60"/>
      <c r="C857" s="9"/>
      <c r="X857" s="9"/>
    </row>
    <row r="858" spans="2:24" ht="12.75" customHeight="1" x14ac:dyDescent="0.35">
      <c r="B858" s="60"/>
      <c r="C858" s="9"/>
      <c r="X858" s="9"/>
    </row>
    <row r="859" spans="2:24" ht="12.75" customHeight="1" x14ac:dyDescent="0.35">
      <c r="B859" s="60"/>
      <c r="C859" s="9"/>
      <c r="X859" s="9"/>
    </row>
    <row r="860" spans="2:24" ht="12.75" customHeight="1" x14ac:dyDescent="0.35">
      <c r="B860" s="60"/>
      <c r="C860" s="9"/>
      <c r="X860" s="9"/>
    </row>
    <row r="861" spans="2:24" ht="12.75" customHeight="1" x14ac:dyDescent="0.35">
      <c r="B861" s="60"/>
      <c r="C861" s="9"/>
      <c r="X861" s="9"/>
    </row>
    <row r="862" spans="2:24" ht="12.75" customHeight="1" x14ac:dyDescent="0.35">
      <c r="B862" s="60"/>
      <c r="C862" s="9"/>
      <c r="X862" s="9"/>
    </row>
    <row r="863" spans="2:24" ht="12.75" customHeight="1" x14ac:dyDescent="0.35">
      <c r="B863" s="60"/>
      <c r="C863" s="9"/>
      <c r="X863" s="9"/>
    </row>
    <row r="864" spans="2:24" ht="12.75" customHeight="1" x14ac:dyDescent="0.35">
      <c r="B864" s="60"/>
      <c r="C864" s="9"/>
      <c r="X864" s="9"/>
    </row>
    <row r="865" spans="2:24" ht="12.75" customHeight="1" x14ac:dyDescent="0.35">
      <c r="B865" s="60"/>
      <c r="C865" s="9"/>
      <c r="X865" s="9"/>
    </row>
    <row r="866" spans="2:24" ht="12.75" customHeight="1" x14ac:dyDescent="0.35">
      <c r="B866" s="60"/>
      <c r="C866" s="9"/>
      <c r="X866" s="9"/>
    </row>
    <row r="867" spans="2:24" ht="12.75" customHeight="1" x14ac:dyDescent="0.35">
      <c r="B867" s="60"/>
      <c r="C867" s="9"/>
      <c r="X867" s="9"/>
    </row>
    <row r="868" spans="2:24" ht="12.75" customHeight="1" x14ac:dyDescent="0.35">
      <c r="B868" s="60"/>
      <c r="C868" s="9"/>
      <c r="X868" s="9"/>
    </row>
    <row r="869" spans="2:24" ht="12.75" customHeight="1" x14ac:dyDescent="0.35">
      <c r="B869" s="60"/>
      <c r="C869" s="9"/>
      <c r="X869" s="9"/>
    </row>
    <row r="870" spans="2:24" ht="12.75" customHeight="1" x14ac:dyDescent="0.35">
      <c r="B870" s="60"/>
      <c r="C870" s="9"/>
      <c r="X870" s="9"/>
    </row>
    <row r="871" spans="2:24" ht="12.75" customHeight="1" x14ac:dyDescent="0.35">
      <c r="B871" s="60"/>
      <c r="C871" s="9"/>
      <c r="X871" s="9"/>
    </row>
    <row r="872" spans="2:24" ht="12.75" customHeight="1" x14ac:dyDescent="0.35">
      <c r="B872" s="60"/>
      <c r="C872" s="9"/>
      <c r="X872" s="9"/>
    </row>
    <row r="873" spans="2:24" ht="12.75" customHeight="1" x14ac:dyDescent="0.35">
      <c r="B873" s="60"/>
      <c r="C873" s="9"/>
      <c r="X873" s="9"/>
    </row>
    <row r="874" spans="2:24" ht="12.75" customHeight="1" x14ac:dyDescent="0.35">
      <c r="B874" s="60"/>
      <c r="C874" s="9"/>
      <c r="X874" s="9"/>
    </row>
    <row r="875" spans="2:24" ht="12.75" customHeight="1" x14ac:dyDescent="0.35">
      <c r="B875" s="60"/>
      <c r="C875" s="9"/>
      <c r="X875" s="9"/>
    </row>
    <row r="876" spans="2:24" ht="12.75" customHeight="1" x14ac:dyDescent="0.35">
      <c r="B876" s="60"/>
      <c r="C876" s="9"/>
      <c r="X876" s="9"/>
    </row>
    <row r="877" spans="2:24" ht="12.75" customHeight="1" x14ac:dyDescent="0.35">
      <c r="B877" s="60"/>
      <c r="C877" s="9"/>
      <c r="X877" s="9"/>
    </row>
    <row r="878" spans="2:24" ht="12.75" customHeight="1" x14ac:dyDescent="0.35">
      <c r="B878" s="60"/>
      <c r="C878" s="9"/>
      <c r="X878" s="9"/>
    </row>
    <row r="879" spans="2:24" ht="12.75" customHeight="1" x14ac:dyDescent="0.35">
      <c r="B879" s="60"/>
      <c r="C879" s="9"/>
      <c r="X879" s="9"/>
    </row>
    <row r="880" spans="2:24" ht="12.75" customHeight="1" x14ac:dyDescent="0.35">
      <c r="B880" s="60"/>
      <c r="C880" s="9"/>
      <c r="X880" s="9"/>
    </row>
    <row r="881" spans="2:24" ht="12.75" customHeight="1" x14ac:dyDescent="0.35">
      <c r="B881" s="60"/>
      <c r="C881" s="9"/>
      <c r="X881" s="9"/>
    </row>
    <row r="882" spans="2:24" ht="12.75" customHeight="1" x14ac:dyDescent="0.35">
      <c r="B882" s="60"/>
      <c r="C882" s="9"/>
      <c r="X882" s="9"/>
    </row>
    <row r="883" spans="2:24" ht="12.75" customHeight="1" x14ac:dyDescent="0.35">
      <c r="B883" s="60"/>
      <c r="C883" s="9"/>
      <c r="X883" s="9"/>
    </row>
    <row r="884" spans="2:24" ht="12.75" customHeight="1" x14ac:dyDescent="0.35">
      <c r="B884" s="60"/>
      <c r="C884" s="9"/>
      <c r="X884" s="9"/>
    </row>
    <row r="885" spans="2:24" ht="12.75" customHeight="1" x14ac:dyDescent="0.35">
      <c r="B885" s="60"/>
      <c r="C885" s="9"/>
      <c r="X885" s="9"/>
    </row>
    <row r="886" spans="2:24" ht="12.75" customHeight="1" x14ac:dyDescent="0.35">
      <c r="B886" s="60"/>
      <c r="C886" s="9"/>
      <c r="X886" s="9"/>
    </row>
    <row r="887" spans="2:24" ht="12.75" customHeight="1" x14ac:dyDescent="0.35">
      <c r="B887" s="60"/>
      <c r="C887" s="9"/>
      <c r="X887" s="9"/>
    </row>
    <row r="888" spans="2:24" ht="12.75" customHeight="1" x14ac:dyDescent="0.35">
      <c r="B888" s="60"/>
      <c r="C888" s="9"/>
      <c r="X888" s="9"/>
    </row>
    <row r="889" spans="2:24" ht="12.75" customHeight="1" x14ac:dyDescent="0.35">
      <c r="B889" s="60"/>
      <c r="C889" s="9"/>
      <c r="X889" s="9"/>
    </row>
    <row r="890" spans="2:24" ht="12.75" customHeight="1" x14ac:dyDescent="0.35">
      <c r="B890" s="60"/>
      <c r="C890" s="9"/>
      <c r="X890" s="9"/>
    </row>
    <row r="891" spans="2:24" ht="12.75" customHeight="1" x14ac:dyDescent="0.35">
      <c r="B891" s="60"/>
      <c r="C891" s="9"/>
      <c r="X891" s="9"/>
    </row>
    <row r="892" spans="2:24" ht="12.75" customHeight="1" x14ac:dyDescent="0.35">
      <c r="B892" s="60"/>
      <c r="C892" s="9"/>
      <c r="X892" s="9"/>
    </row>
    <row r="893" spans="2:24" ht="12.75" customHeight="1" x14ac:dyDescent="0.35">
      <c r="B893" s="60"/>
      <c r="C893" s="9"/>
      <c r="X893" s="9"/>
    </row>
    <row r="894" spans="2:24" ht="12.75" customHeight="1" x14ac:dyDescent="0.35">
      <c r="B894" s="60"/>
      <c r="C894" s="9"/>
      <c r="X894" s="9"/>
    </row>
    <row r="895" spans="2:24" ht="12.75" customHeight="1" x14ac:dyDescent="0.35">
      <c r="B895" s="60"/>
      <c r="C895" s="9"/>
      <c r="X895" s="9"/>
    </row>
    <row r="896" spans="2:24" ht="12.75" customHeight="1" x14ac:dyDescent="0.35">
      <c r="B896" s="60"/>
      <c r="C896" s="9"/>
      <c r="X896" s="9"/>
    </row>
    <row r="897" spans="2:24" ht="12.75" customHeight="1" x14ac:dyDescent="0.35">
      <c r="B897" s="60"/>
      <c r="C897" s="9"/>
      <c r="X897" s="9"/>
    </row>
    <row r="898" spans="2:24" ht="12.75" customHeight="1" x14ac:dyDescent="0.35">
      <c r="B898" s="60"/>
      <c r="C898" s="9"/>
      <c r="X898" s="9"/>
    </row>
    <row r="899" spans="2:24" ht="12.75" customHeight="1" x14ac:dyDescent="0.35">
      <c r="B899" s="60"/>
      <c r="C899" s="9"/>
      <c r="X899" s="9"/>
    </row>
    <row r="900" spans="2:24" ht="12.75" customHeight="1" x14ac:dyDescent="0.35">
      <c r="B900" s="60"/>
      <c r="C900" s="9"/>
      <c r="X900" s="9"/>
    </row>
    <row r="901" spans="2:24" ht="12.75" customHeight="1" x14ac:dyDescent="0.35">
      <c r="B901" s="60"/>
      <c r="C901" s="9"/>
      <c r="X901" s="9"/>
    </row>
    <row r="902" spans="2:24" ht="12.75" customHeight="1" x14ac:dyDescent="0.35">
      <c r="B902" s="60"/>
      <c r="C902" s="9"/>
      <c r="X902" s="9"/>
    </row>
    <row r="903" spans="2:24" ht="12.75" customHeight="1" x14ac:dyDescent="0.35">
      <c r="B903" s="60"/>
      <c r="C903" s="9"/>
      <c r="X903" s="9"/>
    </row>
    <row r="904" spans="2:24" ht="12.75" customHeight="1" x14ac:dyDescent="0.35">
      <c r="B904" s="60"/>
      <c r="C904" s="9"/>
      <c r="X904" s="9"/>
    </row>
    <row r="905" spans="2:24" ht="12.75" customHeight="1" x14ac:dyDescent="0.35">
      <c r="B905" s="60"/>
      <c r="C905" s="9"/>
      <c r="X905" s="9"/>
    </row>
    <row r="906" spans="2:24" ht="12.75" customHeight="1" x14ac:dyDescent="0.35">
      <c r="B906" s="60"/>
      <c r="C906" s="9"/>
      <c r="X906" s="9"/>
    </row>
    <row r="907" spans="2:24" ht="12.75" customHeight="1" x14ac:dyDescent="0.35">
      <c r="B907" s="60"/>
      <c r="C907" s="9"/>
      <c r="X907" s="9"/>
    </row>
    <row r="908" spans="2:24" ht="12.75" customHeight="1" x14ac:dyDescent="0.35">
      <c r="B908" s="60"/>
      <c r="C908" s="9"/>
      <c r="X908" s="9"/>
    </row>
    <row r="909" spans="2:24" ht="12.75" customHeight="1" x14ac:dyDescent="0.35">
      <c r="B909" s="60"/>
      <c r="C909" s="9"/>
      <c r="X909" s="9"/>
    </row>
    <row r="910" spans="2:24" ht="12.75" customHeight="1" x14ac:dyDescent="0.35">
      <c r="B910" s="60"/>
      <c r="C910" s="9"/>
      <c r="X910" s="9"/>
    </row>
    <row r="911" spans="2:24" ht="12.75" customHeight="1" x14ac:dyDescent="0.35">
      <c r="B911" s="60"/>
      <c r="C911" s="9"/>
      <c r="X911" s="9"/>
    </row>
    <row r="912" spans="2:24" ht="12.75" customHeight="1" x14ac:dyDescent="0.35">
      <c r="B912" s="60"/>
      <c r="C912" s="9"/>
      <c r="X912" s="9"/>
    </row>
    <row r="913" spans="2:24" ht="12.75" customHeight="1" x14ac:dyDescent="0.35">
      <c r="B913" s="60"/>
      <c r="C913" s="9"/>
      <c r="X913" s="9"/>
    </row>
    <row r="914" spans="2:24" ht="12.75" customHeight="1" x14ac:dyDescent="0.35">
      <c r="B914" s="60"/>
      <c r="C914" s="9"/>
      <c r="X914" s="9"/>
    </row>
    <row r="915" spans="2:24" ht="12.75" customHeight="1" x14ac:dyDescent="0.35">
      <c r="B915" s="60"/>
      <c r="C915" s="9"/>
      <c r="X915" s="9"/>
    </row>
    <row r="916" spans="2:24" ht="12.75" customHeight="1" x14ac:dyDescent="0.35">
      <c r="B916" s="60"/>
      <c r="C916" s="9"/>
      <c r="X916" s="9"/>
    </row>
    <row r="917" spans="2:24" ht="12.75" customHeight="1" x14ac:dyDescent="0.35">
      <c r="B917" s="60"/>
      <c r="C917" s="9"/>
      <c r="X917" s="9"/>
    </row>
    <row r="918" spans="2:24" ht="12.75" customHeight="1" x14ac:dyDescent="0.35">
      <c r="B918" s="60"/>
      <c r="C918" s="9"/>
      <c r="X918" s="9"/>
    </row>
    <row r="919" spans="2:24" ht="12.75" customHeight="1" x14ac:dyDescent="0.35">
      <c r="B919" s="60"/>
      <c r="C919" s="9"/>
      <c r="X919" s="9"/>
    </row>
    <row r="920" spans="2:24" ht="12.75" customHeight="1" x14ac:dyDescent="0.35">
      <c r="B920" s="60"/>
      <c r="C920" s="9"/>
      <c r="X920" s="9"/>
    </row>
    <row r="921" spans="2:24" ht="12.75" customHeight="1" x14ac:dyDescent="0.35">
      <c r="B921" s="60"/>
      <c r="C921" s="9"/>
      <c r="X921" s="9"/>
    </row>
    <row r="922" spans="2:24" ht="12.75" customHeight="1" x14ac:dyDescent="0.35">
      <c r="B922" s="60"/>
      <c r="C922" s="9"/>
      <c r="X922" s="9"/>
    </row>
    <row r="923" spans="2:24" ht="12.75" customHeight="1" x14ac:dyDescent="0.35">
      <c r="B923" s="60"/>
      <c r="C923" s="9"/>
      <c r="X923" s="9"/>
    </row>
    <row r="924" spans="2:24" ht="12.75" customHeight="1" x14ac:dyDescent="0.35">
      <c r="B924" s="60"/>
      <c r="C924" s="9"/>
      <c r="X924" s="9"/>
    </row>
    <row r="925" spans="2:24" ht="12.75" customHeight="1" x14ac:dyDescent="0.35">
      <c r="B925" s="60"/>
      <c r="C925" s="9"/>
      <c r="X925" s="9"/>
    </row>
    <row r="926" spans="2:24" ht="12.75" customHeight="1" x14ac:dyDescent="0.35">
      <c r="B926" s="60"/>
      <c r="C926" s="9"/>
      <c r="X926" s="9"/>
    </row>
    <row r="927" spans="2:24" ht="12.75" customHeight="1" x14ac:dyDescent="0.35">
      <c r="B927" s="60"/>
      <c r="C927" s="9"/>
      <c r="X927" s="9"/>
    </row>
    <row r="928" spans="2:24" ht="12.75" customHeight="1" x14ac:dyDescent="0.35">
      <c r="B928" s="60"/>
      <c r="C928" s="9"/>
      <c r="X928" s="9"/>
    </row>
    <row r="929" spans="2:24" ht="12.75" customHeight="1" x14ac:dyDescent="0.35">
      <c r="B929" s="60"/>
      <c r="C929" s="9"/>
      <c r="X929" s="9"/>
    </row>
    <row r="930" spans="2:24" ht="12.75" customHeight="1" x14ac:dyDescent="0.35">
      <c r="B930" s="60"/>
      <c r="C930" s="9"/>
      <c r="X930" s="9"/>
    </row>
    <row r="931" spans="2:24" ht="12.75" customHeight="1" x14ac:dyDescent="0.35">
      <c r="B931" s="60"/>
      <c r="C931" s="9"/>
      <c r="X931" s="9"/>
    </row>
    <row r="932" spans="2:24" ht="12.75" customHeight="1" x14ac:dyDescent="0.35">
      <c r="B932" s="60"/>
      <c r="C932" s="9"/>
      <c r="X932" s="9"/>
    </row>
    <row r="933" spans="2:24" ht="12.75" customHeight="1" x14ac:dyDescent="0.35">
      <c r="B933" s="60"/>
      <c r="C933" s="9"/>
      <c r="X933" s="9"/>
    </row>
    <row r="934" spans="2:24" ht="12.75" customHeight="1" x14ac:dyDescent="0.35">
      <c r="B934" s="60"/>
      <c r="C934" s="9"/>
      <c r="X934" s="9"/>
    </row>
    <row r="935" spans="2:24" ht="12.75" customHeight="1" x14ac:dyDescent="0.35">
      <c r="B935" s="60"/>
      <c r="C935" s="9"/>
      <c r="X935" s="9"/>
    </row>
    <row r="936" spans="2:24" ht="12.75" customHeight="1" x14ac:dyDescent="0.35">
      <c r="B936" s="60"/>
      <c r="C936" s="9"/>
      <c r="X936" s="9"/>
    </row>
    <row r="937" spans="2:24" ht="12.75" customHeight="1" x14ac:dyDescent="0.35">
      <c r="B937" s="60"/>
      <c r="C937" s="9"/>
      <c r="X937" s="9"/>
    </row>
    <row r="938" spans="2:24" ht="12.75" customHeight="1" x14ac:dyDescent="0.35">
      <c r="B938" s="60"/>
      <c r="C938" s="9"/>
      <c r="X938" s="9"/>
    </row>
    <row r="939" spans="2:24" ht="12.75" customHeight="1" x14ac:dyDescent="0.35">
      <c r="B939" s="60"/>
      <c r="C939" s="9"/>
      <c r="X939" s="9"/>
    </row>
    <row r="940" spans="2:24" ht="12.75" customHeight="1" x14ac:dyDescent="0.35">
      <c r="B940" s="60"/>
      <c r="C940" s="9"/>
      <c r="X940" s="9"/>
    </row>
    <row r="941" spans="2:24" ht="12.75" customHeight="1" x14ac:dyDescent="0.35">
      <c r="B941" s="60"/>
      <c r="C941" s="9"/>
      <c r="X941" s="9"/>
    </row>
    <row r="942" spans="2:24" ht="12.75" customHeight="1" x14ac:dyDescent="0.35">
      <c r="B942" s="60"/>
      <c r="C942" s="9"/>
      <c r="X942" s="9"/>
    </row>
    <row r="943" spans="2:24" ht="12.75" customHeight="1" x14ac:dyDescent="0.35">
      <c r="B943" s="60"/>
      <c r="C943" s="9"/>
      <c r="X943" s="9"/>
    </row>
    <row r="944" spans="2:24" ht="12.75" customHeight="1" x14ac:dyDescent="0.35">
      <c r="B944" s="60"/>
      <c r="C944" s="9"/>
      <c r="X944" s="9"/>
    </row>
    <row r="945" spans="2:24" ht="12.75" customHeight="1" x14ac:dyDescent="0.35">
      <c r="B945" s="60"/>
      <c r="C945" s="9"/>
      <c r="X945" s="9"/>
    </row>
    <row r="946" spans="2:24" ht="12.75" customHeight="1" x14ac:dyDescent="0.35">
      <c r="B946" s="60"/>
      <c r="C946" s="9"/>
      <c r="X946" s="9"/>
    </row>
    <row r="947" spans="2:24" ht="12.75" customHeight="1" x14ac:dyDescent="0.35">
      <c r="B947" s="60"/>
      <c r="C947" s="9"/>
      <c r="X947" s="9"/>
    </row>
    <row r="948" spans="2:24" ht="12.75" customHeight="1" x14ac:dyDescent="0.35">
      <c r="B948" s="60"/>
      <c r="C948" s="9"/>
      <c r="X948" s="9"/>
    </row>
    <row r="949" spans="2:24" ht="12.75" customHeight="1" x14ac:dyDescent="0.35">
      <c r="B949" s="60"/>
      <c r="C949" s="9"/>
      <c r="X949" s="9"/>
    </row>
    <row r="950" spans="2:24" ht="12.75" customHeight="1" x14ac:dyDescent="0.35">
      <c r="B950" s="60"/>
      <c r="C950" s="9"/>
      <c r="X950" s="9"/>
    </row>
    <row r="951" spans="2:24" ht="12.75" customHeight="1" x14ac:dyDescent="0.35">
      <c r="B951" s="60"/>
      <c r="C951" s="9"/>
      <c r="X951" s="9"/>
    </row>
    <row r="952" spans="2:24" ht="12.75" customHeight="1" x14ac:dyDescent="0.35">
      <c r="B952" s="60"/>
      <c r="C952" s="9"/>
      <c r="X952" s="9"/>
    </row>
    <row r="953" spans="2:24" ht="12.75" customHeight="1" x14ac:dyDescent="0.35">
      <c r="B953" s="60"/>
      <c r="C953" s="9"/>
      <c r="X953" s="9"/>
    </row>
    <row r="954" spans="2:24" ht="12.75" customHeight="1" x14ac:dyDescent="0.35">
      <c r="B954" s="60"/>
      <c r="C954" s="9"/>
      <c r="X954" s="9"/>
    </row>
    <row r="955" spans="2:24" ht="12.75" customHeight="1" x14ac:dyDescent="0.35">
      <c r="B955" s="60"/>
      <c r="C955" s="9"/>
      <c r="X955" s="9"/>
    </row>
    <row r="956" spans="2:24" ht="12.75" customHeight="1" x14ac:dyDescent="0.35">
      <c r="B956" s="60"/>
      <c r="C956" s="9"/>
      <c r="X956" s="9"/>
    </row>
    <row r="957" spans="2:24" ht="12.75" customHeight="1" x14ac:dyDescent="0.35">
      <c r="B957" s="60"/>
      <c r="C957" s="9"/>
      <c r="X957" s="9"/>
    </row>
    <row r="958" spans="2:24" ht="12.75" customHeight="1" x14ac:dyDescent="0.35">
      <c r="B958" s="60"/>
      <c r="C958" s="9"/>
      <c r="X958" s="9"/>
    </row>
    <row r="959" spans="2:24" ht="12.75" customHeight="1" x14ac:dyDescent="0.35">
      <c r="B959" s="60"/>
      <c r="C959" s="9"/>
      <c r="X959" s="9"/>
    </row>
    <row r="960" spans="2:24" ht="12.75" customHeight="1" x14ac:dyDescent="0.35">
      <c r="B960" s="60"/>
      <c r="C960" s="9"/>
      <c r="X960" s="9"/>
    </row>
    <row r="961" spans="2:24" ht="12.75" customHeight="1" x14ac:dyDescent="0.35">
      <c r="B961" s="60"/>
      <c r="C961" s="9"/>
      <c r="X961" s="9"/>
    </row>
    <row r="962" spans="2:24" ht="12.75" customHeight="1" x14ac:dyDescent="0.35">
      <c r="B962" s="60"/>
      <c r="C962" s="9"/>
      <c r="X962" s="9"/>
    </row>
    <row r="963" spans="2:24" ht="12.75" customHeight="1" x14ac:dyDescent="0.35">
      <c r="B963" s="60"/>
      <c r="C963" s="9"/>
      <c r="X963" s="9"/>
    </row>
    <row r="964" spans="2:24" ht="12.75" customHeight="1" x14ac:dyDescent="0.35">
      <c r="B964" s="60"/>
      <c r="C964" s="9"/>
      <c r="X964" s="9"/>
    </row>
    <row r="965" spans="2:24" ht="12.75" customHeight="1" x14ac:dyDescent="0.35">
      <c r="B965" s="60"/>
      <c r="C965" s="9"/>
      <c r="X965" s="9"/>
    </row>
    <row r="966" spans="2:24" ht="12.75" customHeight="1" x14ac:dyDescent="0.35">
      <c r="B966" s="60"/>
      <c r="C966" s="9"/>
      <c r="X966" s="9"/>
    </row>
    <row r="967" spans="2:24" ht="12.75" customHeight="1" x14ac:dyDescent="0.35">
      <c r="B967" s="60"/>
      <c r="C967" s="9"/>
      <c r="X967" s="9"/>
    </row>
    <row r="968" spans="2:24" ht="12.75" customHeight="1" x14ac:dyDescent="0.35">
      <c r="B968" s="60"/>
      <c r="C968" s="9"/>
      <c r="X968" s="9"/>
    </row>
    <row r="969" spans="2:24" ht="12.75" customHeight="1" x14ac:dyDescent="0.35">
      <c r="B969" s="60"/>
      <c r="C969" s="9"/>
      <c r="X969" s="9"/>
    </row>
    <row r="970" spans="2:24" ht="12.75" customHeight="1" x14ac:dyDescent="0.35">
      <c r="B970" s="60"/>
      <c r="C970" s="9"/>
      <c r="X970" s="9"/>
    </row>
    <row r="971" spans="2:24" ht="12.75" customHeight="1" x14ac:dyDescent="0.35">
      <c r="B971" s="60"/>
      <c r="C971" s="9"/>
      <c r="X971" s="9"/>
    </row>
    <row r="972" spans="2:24" ht="12.75" customHeight="1" x14ac:dyDescent="0.35">
      <c r="B972" s="60"/>
      <c r="C972" s="9"/>
      <c r="X972" s="9"/>
    </row>
    <row r="973" spans="2:24" ht="12.75" customHeight="1" x14ac:dyDescent="0.35">
      <c r="B973" s="60"/>
      <c r="C973" s="9"/>
      <c r="X973" s="9"/>
    </row>
    <row r="974" spans="2:24" ht="12.75" customHeight="1" x14ac:dyDescent="0.35">
      <c r="B974" s="60"/>
      <c r="C974" s="9"/>
      <c r="X974" s="9"/>
    </row>
    <row r="975" spans="2:24" ht="12.75" customHeight="1" x14ac:dyDescent="0.35">
      <c r="B975" s="60"/>
      <c r="C975" s="9"/>
      <c r="X975" s="9"/>
    </row>
    <row r="976" spans="2:24" ht="12.75" customHeight="1" x14ac:dyDescent="0.35">
      <c r="B976" s="60"/>
      <c r="C976" s="9"/>
      <c r="X976" s="9"/>
    </row>
    <row r="977" spans="2:24" ht="12.75" customHeight="1" x14ac:dyDescent="0.35">
      <c r="B977" s="60"/>
      <c r="C977" s="9"/>
      <c r="X977" s="9"/>
    </row>
    <row r="978" spans="2:24" ht="12.75" customHeight="1" x14ac:dyDescent="0.35">
      <c r="B978" s="60"/>
      <c r="C978" s="9"/>
      <c r="X978" s="9"/>
    </row>
    <row r="979" spans="2:24" ht="12.75" customHeight="1" x14ac:dyDescent="0.35">
      <c r="B979" s="60"/>
      <c r="C979" s="9"/>
      <c r="X979" s="9"/>
    </row>
    <row r="980" spans="2:24" ht="12.75" customHeight="1" x14ac:dyDescent="0.35">
      <c r="B980" s="60"/>
      <c r="C980" s="9"/>
      <c r="X980" s="9"/>
    </row>
    <row r="981" spans="2:24" ht="12.75" customHeight="1" x14ac:dyDescent="0.35">
      <c r="B981" s="60"/>
      <c r="C981" s="9"/>
      <c r="X981" s="9"/>
    </row>
    <row r="982" spans="2:24" ht="12.75" customHeight="1" x14ac:dyDescent="0.35">
      <c r="B982" s="60"/>
      <c r="C982" s="9"/>
      <c r="X982" s="9"/>
    </row>
    <row r="983" spans="2:24" ht="12.75" customHeight="1" x14ac:dyDescent="0.35">
      <c r="B983" s="60"/>
      <c r="C983" s="9"/>
      <c r="X983" s="9"/>
    </row>
    <row r="984" spans="2:24" ht="12.75" customHeight="1" x14ac:dyDescent="0.35">
      <c r="B984" s="60"/>
      <c r="C984" s="9"/>
      <c r="X984" s="9"/>
    </row>
    <row r="985" spans="2:24" ht="12.75" customHeight="1" x14ac:dyDescent="0.35">
      <c r="B985" s="60"/>
      <c r="C985" s="9"/>
      <c r="X985" s="9"/>
    </row>
    <row r="986" spans="2:24" ht="12.75" customHeight="1" x14ac:dyDescent="0.35">
      <c r="B986" s="60"/>
      <c r="C986" s="9"/>
      <c r="X986" s="9"/>
    </row>
    <row r="987" spans="2:24" ht="12.75" customHeight="1" x14ac:dyDescent="0.35">
      <c r="B987" s="60"/>
      <c r="C987" s="9"/>
      <c r="X987" s="9"/>
    </row>
    <row r="988" spans="2:24" ht="12.75" customHeight="1" x14ac:dyDescent="0.35">
      <c r="B988" s="60"/>
      <c r="C988" s="9"/>
      <c r="X988" s="9"/>
    </row>
    <row r="989" spans="2:24" ht="12.75" customHeight="1" x14ac:dyDescent="0.35">
      <c r="B989" s="60"/>
      <c r="C989" s="9"/>
      <c r="X989" s="9"/>
    </row>
    <row r="990" spans="2:24" ht="12.75" customHeight="1" x14ac:dyDescent="0.35">
      <c r="B990" s="60"/>
      <c r="C990" s="9"/>
      <c r="X990" s="9"/>
    </row>
    <row r="991" spans="2:24" ht="12.75" customHeight="1" x14ac:dyDescent="0.35">
      <c r="B991" s="60"/>
      <c r="C991" s="9"/>
      <c r="X991" s="9"/>
    </row>
    <row r="992" spans="2:24" ht="12.75" customHeight="1" x14ac:dyDescent="0.35">
      <c r="B992" s="60"/>
      <c r="C992" s="9"/>
      <c r="X992" s="9"/>
    </row>
    <row r="993" spans="2:24" ht="12.75" customHeight="1" x14ac:dyDescent="0.35">
      <c r="B993" s="60"/>
      <c r="C993" s="9"/>
      <c r="X993" s="9"/>
    </row>
    <row r="994" spans="2:24" ht="12.75" customHeight="1" x14ac:dyDescent="0.35">
      <c r="B994" s="60"/>
      <c r="C994" s="9"/>
      <c r="X994" s="9"/>
    </row>
    <row r="995" spans="2:24" ht="12.75" customHeight="1" x14ac:dyDescent="0.35">
      <c r="B995" s="60"/>
      <c r="C995" s="9"/>
      <c r="X995" s="9"/>
    </row>
    <row r="996" spans="2:24" ht="12.75" customHeight="1" x14ac:dyDescent="0.35">
      <c r="B996" s="60"/>
      <c r="C996" s="9"/>
      <c r="X996" s="9"/>
    </row>
    <row r="997" spans="2:24" ht="12.75" customHeight="1" x14ac:dyDescent="0.35">
      <c r="B997" s="60"/>
      <c r="C997" s="9"/>
      <c r="X997" s="9"/>
    </row>
    <row r="998" spans="2:24" ht="12.75" customHeight="1" x14ac:dyDescent="0.35">
      <c r="B998" s="60"/>
      <c r="C998" s="9"/>
      <c r="X998" s="9"/>
    </row>
    <row r="999" spans="2:24" ht="12.75" customHeight="1" x14ac:dyDescent="0.35">
      <c r="B999" s="60"/>
      <c r="C999" s="9"/>
      <c r="X999" s="9"/>
    </row>
    <row r="1000" spans="2:24" ht="12.75" customHeight="1" x14ac:dyDescent="0.35">
      <c r="B1000" s="60"/>
      <c r="C1000" s="9"/>
      <c r="X1000" s="9"/>
    </row>
  </sheetData>
  <mergeCells count="12">
    <mergeCell ref="K96:P96"/>
    <mergeCell ref="N107:O108"/>
    <mergeCell ref="J139:N140"/>
    <mergeCell ref="J141:N141"/>
    <mergeCell ref="N149:O150"/>
    <mergeCell ref="N65:O66"/>
    <mergeCell ref="J94:P95"/>
    <mergeCell ref="J10:P11"/>
    <mergeCell ref="K12:P12"/>
    <mergeCell ref="N23:O24"/>
    <mergeCell ref="J55:N56"/>
    <mergeCell ref="J57:N57"/>
  </mergeCells>
  <printOptions horizontalCentered="1" verticalCentered="1"/>
  <pageMargins left="0.23622047244094491" right="0.23622047244094491" top="0.15748031496062992" bottom="0.15748031496062992" header="0" footer="0"/>
  <pageSetup paperSize="9" scale="105" orientation="landscape"/>
  <headerFooter>
    <oddFooter>&amp;CPrepared by Jim Marriner 0274961945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A0877D074214AAD467AF7FEDC4694" ma:contentTypeVersion="18" ma:contentTypeDescription="Create a new document." ma:contentTypeScope="" ma:versionID="893caacd7426d2d1e5fea3c0d8dbcebf">
  <xsd:schema xmlns:xsd="http://www.w3.org/2001/XMLSchema" xmlns:xs="http://www.w3.org/2001/XMLSchema" xmlns:p="http://schemas.microsoft.com/office/2006/metadata/properties" xmlns:ns2="8e571b6f-6235-402a-b97a-ccea7a983062" xmlns:ns3="112e9644-64c7-4fd3-b722-d874a662a87b" targetNamespace="http://schemas.microsoft.com/office/2006/metadata/properties" ma:root="true" ma:fieldsID="fb55aaa93323c3b3257879191c9df737" ns2:_="" ns3:_="">
    <xsd:import namespace="8e571b6f-6235-402a-b97a-ccea7a983062"/>
    <xsd:import namespace="112e9644-64c7-4fd3-b722-d874a662a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71b6f-6235-402a-b97a-ccea7a9830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861481b-66fc-4afc-b6b3-6b4b22fc6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e9644-64c7-4fd3-b722-d874a662a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912495-2644-45f2-bcfd-3392e86bc936}" ma:internalName="TaxCatchAll" ma:showField="CatchAllData" ma:web="112e9644-64c7-4fd3-b722-d874a662a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571b6f-6235-402a-b97a-ccea7a983062">
      <Terms xmlns="http://schemas.microsoft.com/office/infopath/2007/PartnerControls"/>
    </lcf76f155ced4ddcb4097134ff3c332f>
    <TaxCatchAll xmlns="112e9644-64c7-4fd3-b722-d874a662a87b" xsi:nil="true"/>
  </documentManagement>
</p:properties>
</file>

<file path=customXml/itemProps1.xml><?xml version="1.0" encoding="utf-8"?>
<ds:datastoreItem xmlns:ds="http://schemas.openxmlformats.org/officeDocument/2006/customXml" ds:itemID="{FF30A1A1-5351-4983-9382-899363D579BF}"/>
</file>

<file path=customXml/itemProps2.xml><?xml version="1.0" encoding="utf-8"?>
<ds:datastoreItem xmlns:ds="http://schemas.openxmlformats.org/officeDocument/2006/customXml" ds:itemID="{C37882C9-CE07-4914-8E96-B8D31C712553}"/>
</file>

<file path=customXml/itemProps3.xml><?xml version="1.0" encoding="utf-8"?>
<ds:datastoreItem xmlns:ds="http://schemas.openxmlformats.org/officeDocument/2006/customXml" ds:itemID="{94FB53BF-DF71-49D9-8D11-0F6C1D6066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sections</vt:lpstr>
      <vt:lpstr>Score cards</vt:lpstr>
      <vt:lpstr>section play</vt:lpstr>
      <vt:lpstr>scores</vt:lpstr>
      <vt:lpstr>36 Qualify</vt:lpstr>
      <vt:lpstr>post_section</vt:lpstr>
      <vt:lpstr>post_sections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Heavey</dc:creator>
  <cp:lastModifiedBy>Kate Smith</cp:lastModifiedBy>
  <dcterms:created xsi:type="dcterms:W3CDTF">2024-08-08T01:31:38Z</dcterms:created>
  <dcterms:modified xsi:type="dcterms:W3CDTF">2024-08-18T22:09:29Z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0x010100B66A0877D074214AAD467AF7FEDC4694</vt:lpwstr>
  </property>
</Properties>
</file>