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North Island/2024 NI - Papatoetoe/"/>
    </mc:Choice>
  </mc:AlternateContent>
  <xr:revisionPtr revIDLastSave="0" documentId="8_{C68FADA6-AC3A-46E4-B25E-2A373327BE7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ections" sheetId="1" r:id="rId1"/>
    <sheet name="Score cards" sheetId="2" r:id="rId2"/>
    <sheet name="section play" sheetId="3" r:id="rId3"/>
    <sheet name="scores" sheetId="4" r:id="rId4"/>
    <sheet name="Champ" sheetId="5" r:id="rId5"/>
    <sheet name="Champ Flight" sheetId="6" r:id="rId6"/>
    <sheet name="Trophy" sheetId="7" r:id="rId7"/>
    <sheet name="Trophy Flight" sheetId="8" r:id="rId8"/>
  </sheets>
  <definedNames>
    <definedName name="post_section">scores!$B$1:$D$42</definedName>
    <definedName name="post_sections">scores!$B$1:$D$48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8" l="1"/>
  <c r="N3" i="8"/>
  <c r="R126" i="7"/>
  <c r="R124" i="7"/>
  <c r="V96" i="7"/>
  <c r="J68" i="7"/>
  <c r="N72" i="7" s="1"/>
  <c r="V65" i="7"/>
  <c r="F58" i="7"/>
  <c r="Z57" i="7"/>
  <c r="AC57" i="7" s="1"/>
  <c r="Z53" i="7"/>
  <c r="AC53" i="7" s="1"/>
  <c r="Z49" i="7"/>
  <c r="AC49" i="7" s="1"/>
  <c r="AC48" i="7"/>
  <c r="Z48" i="7"/>
  <c r="Z45" i="7"/>
  <c r="AC45" i="7" s="1"/>
  <c r="AC44" i="7"/>
  <c r="Z44" i="7"/>
  <c r="Z41" i="7"/>
  <c r="AC41" i="7" s="1"/>
  <c r="Z40" i="7"/>
  <c r="AC40" i="7" s="1"/>
  <c r="AC37" i="7"/>
  <c r="Z37" i="7"/>
  <c r="AC33" i="7"/>
  <c r="Z33" i="7"/>
  <c r="AC29" i="7"/>
  <c r="Z29" i="7"/>
  <c r="Z24" i="7"/>
  <c r="AC24" i="7" s="1"/>
  <c r="Z21" i="7"/>
  <c r="Z17" i="7"/>
  <c r="Z16" i="7"/>
  <c r="AC16" i="7" s="1"/>
  <c r="AC12" i="7"/>
  <c r="Z12" i="7"/>
  <c r="AC10" i="7"/>
  <c r="Z10" i="7"/>
  <c r="Z9" i="7"/>
  <c r="AC9" i="7" s="1"/>
  <c r="AC8" i="7"/>
  <c r="Z8" i="7"/>
  <c r="O5" i="7"/>
  <c r="O3" i="7"/>
  <c r="Z1" i="7"/>
  <c r="AC1" i="7" s="1"/>
  <c r="N5" i="6"/>
  <c r="N3" i="6"/>
  <c r="G94" i="5"/>
  <c r="AA64" i="5"/>
  <c r="AD64" i="5" s="1"/>
  <c r="AA57" i="5"/>
  <c r="AA56" i="5"/>
  <c r="AD56" i="5" s="1"/>
  <c r="AD49" i="5"/>
  <c r="AA49" i="5"/>
  <c r="AD48" i="5"/>
  <c r="AA48" i="5"/>
  <c r="AD45" i="5"/>
  <c r="AA45" i="5"/>
  <c r="AA41" i="5"/>
  <c r="AD41" i="5" s="1"/>
  <c r="AA40" i="5"/>
  <c r="AD40" i="5" s="1"/>
  <c r="AA37" i="5"/>
  <c r="AA32" i="5"/>
  <c r="AD25" i="5"/>
  <c r="AA25" i="5"/>
  <c r="AA24" i="5"/>
  <c r="AD24" i="5" s="1"/>
  <c r="AA21" i="5"/>
  <c r="AD21" i="5" s="1"/>
  <c r="AA17" i="5"/>
  <c r="AA16" i="5"/>
  <c r="AD16" i="5" s="1"/>
  <c r="AA13" i="5"/>
  <c r="AD13" i="5" s="1"/>
  <c r="AA9" i="5"/>
  <c r="AA5" i="5"/>
  <c r="P5" i="5"/>
  <c r="P3" i="5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G198" i="4"/>
  <c r="B198" i="4"/>
  <c r="B197" i="4"/>
  <c r="G197" i="4" s="1"/>
  <c r="G196" i="4"/>
  <c r="B196" i="4"/>
  <c r="B195" i="4"/>
  <c r="G194" i="4"/>
  <c r="B194" i="4"/>
  <c r="B193" i="4"/>
  <c r="G192" i="4"/>
  <c r="B192" i="4"/>
  <c r="B191" i="4"/>
  <c r="B190" i="4"/>
  <c r="B189" i="4"/>
  <c r="G188" i="4"/>
  <c r="B188" i="4"/>
  <c r="B187" i="4"/>
  <c r="G186" i="4"/>
  <c r="B186" i="4"/>
  <c r="B185" i="4"/>
  <c r="G184" i="4"/>
  <c r="B184" i="4"/>
  <c r="B183" i="4"/>
  <c r="G182" i="4"/>
  <c r="B182" i="4"/>
  <c r="B181" i="4"/>
  <c r="G180" i="4"/>
  <c r="B180" i="4"/>
  <c r="B179" i="4"/>
  <c r="G178" i="4"/>
  <c r="B178" i="4"/>
  <c r="B177" i="4"/>
  <c r="G176" i="4"/>
  <c r="B176" i="4"/>
  <c r="B175" i="4"/>
  <c r="G174" i="4"/>
  <c r="B174" i="4"/>
  <c r="B173" i="4"/>
  <c r="G172" i="4"/>
  <c r="B172" i="4"/>
  <c r="B171" i="4"/>
  <c r="G170" i="4"/>
  <c r="B170" i="4"/>
  <c r="B169" i="4"/>
  <c r="G168" i="4"/>
  <c r="B168" i="4"/>
  <c r="B167" i="4"/>
  <c r="B166" i="4"/>
  <c r="B165" i="4"/>
  <c r="G164" i="4"/>
  <c r="B164" i="4"/>
  <c r="B163" i="4"/>
  <c r="G162" i="4"/>
  <c r="B162" i="4"/>
  <c r="B161" i="4"/>
  <c r="G160" i="4"/>
  <c r="B160" i="4"/>
  <c r="B159" i="4"/>
  <c r="G158" i="4"/>
  <c r="B158" i="4"/>
  <c r="B157" i="4"/>
  <c r="B156" i="4"/>
  <c r="G156" i="4" s="1"/>
  <c r="B155" i="4"/>
  <c r="B154" i="4"/>
  <c r="B153" i="4"/>
  <c r="G152" i="4"/>
  <c r="B152" i="4"/>
  <c r="B151" i="4"/>
  <c r="B150" i="4"/>
  <c r="G150" i="4" s="1"/>
  <c r="B149" i="4"/>
  <c r="B148" i="4"/>
  <c r="G148" i="4" s="1"/>
  <c r="B147" i="4"/>
  <c r="G146" i="4"/>
  <c r="B146" i="4"/>
  <c r="B145" i="4"/>
  <c r="B144" i="4"/>
  <c r="G144" i="4" s="1"/>
  <c r="B143" i="4"/>
  <c r="G142" i="4"/>
  <c r="B142" i="4"/>
  <c r="B141" i="4"/>
  <c r="G140" i="4"/>
  <c r="B140" i="4"/>
  <c r="B139" i="4"/>
  <c r="B138" i="4"/>
  <c r="G138" i="4" s="1"/>
  <c r="B137" i="4"/>
  <c r="B136" i="4"/>
  <c r="B135" i="4"/>
  <c r="G134" i="4"/>
  <c r="B134" i="4"/>
  <c r="B133" i="4"/>
  <c r="B132" i="4"/>
  <c r="G132" i="4" s="1"/>
  <c r="B131" i="4"/>
  <c r="B130" i="4"/>
  <c r="B129" i="4"/>
  <c r="G128" i="4"/>
  <c r="B128" i="4"/>
  <c r="B127" i="4"/>
  <c r="B126" i="4"/>
  <c r="G126" i="4" s="1"/>
  <c r="B125" i="4"/>
  <c r="G124" i="4"/>
  <c r="B124" i="4"/>
  <c r="B123" i="4"/>
  <c r="G122" i="4"/>
  <c r="B122" i="4"/>
  <c r="B121" i="4"/>
  <c r="B120" i="4"/>
  <c r="G120" i="4" s="1"/>
  <c r="B119" i="4"/>
  <c r="B118" i="4"/>
  <c r="B117" i="4"/>
  <c r="G116" i="4"/>
  <c r="B116" i="4"/>
  <c r="B115" i="4"/>
  <c r="B114" i="4"/>
  <c r="G114" i="4" s="1"/>
  <c r="B113" i="4"/>
  <c r="G112" i="4"/>
  <c r="B112" i="4"/>
  <c r="B111" i="4"/>
  <c r="G110" i="4"/>
  <c r="B110" i="4"/>
  <c r="B109" i="4"/>
  <c r="B108" i="4"/>
  <c r="G108" i="4" s="1"/>
  <c r="B107" i="4"/>
  <c r="G106" i="4"/>
  <c r="B106" i="4"/>
  <c r="B105" i="4"/>
  <c r="G104" i="4"/>
  <c r="B104" i="4"/>
  <c r="G103" i="4"/>
  <c r="B103" i="4"/>
  <c r="G102" i="4"/>
  <c r="B102" i="4"/>
  <c r="B101" i="4"/>
  <c r="G101" i="4" s="1"/>
  <c r="G100" i="4"/>
  <c r="B100" i="4"/>
  <c r="B99" i="4"/>
  <c r="G99" i="4" s="1"/>
  <c r="G98" i="4"/>
  <c r="B98" i="4"/>
  <c r="B97" i="4"/>
  <c r="G97" i="4" s="1"/>
  <c r="G96" i="4"/>
  <c r="B96" i="4"/>
  <c r="B95" i="4"/>
  <c r="G95" i="4" s="1"/>
  <c r="G94" i="4"/>
  <c r="B94" i="4"/>
  <c r="B93" i="4"/>
  <c r="G93" i="4" s="1"/>
  <c r="G92" i="4"/>
  <c r="B92" i="4"/>
  <c r="B91" i="4"/>
  <c r="G91" i="4" s="1"/>
  <c r="G90" i="4"/>
  <c r="B90" i="4"/>
  <c r="B89" i="4"/>
  <c r="G89" i="4" s="1"/>
  <c r="G88" i="4"/>
  <c r="B88" i="4"/>
  <c r="B87" i="4"/>
  <c r="G87" i="4" s="1"/>
  <c r="G86" i="4"/>
  <c r="B86" i="4"/>
  <c r="B85" i="4"/>
  <c r="G85" i="4" s="1"/>
  <c r="B84" i="4"/>
  <c r="B83" i="4"/>
  <c r="G83" i="4" s="1"/>
  <c r="B82" i="4"/>
  <c r="B81" i="4"/>
  <c r="G81" i="4" s="1"/>
  <c r="G80" i="4"/>
  <c r="B80" i="4"/>
  <c r="B79" i="4"/>
  <c r="G79" i="4" s="1"/>
  <c r="B78" i="4"/>
  <c r="B77" i="4"/>
  <c r="G77" i="4" s="1"/>
  <c r="B76" i="4"/>
  <c r="B75" i="4"/>
  <c r="G75" i="4" s="1"/>
  <c r="B74" i="4"/>
  <c r="B73" i="4"/>
  <c r="G73" i="4" s="1"/>
  <c r="B72" i="4"/>
  <c r="B71" i="4"/>
  <c r="G71" i="4" s="1"/>
  <c r="B70" i="4"/>
  <c r="B69" i="4"/>
  <c r="G69" i="4" s="1"/>
  <c r="B68" i="4"/>
  <c r="B67" i="4"/>
  <c r="G67" i="4" s="1"/>
  <c r="B66" i="4"/>
  <c r="B65" i="4"/>
  <c r="G65" i="4" s="1"/>
  <c r="B64" i="4"/>
  <c r="B63" i="4"/>
  <c r="G63" i="4" s="1"/>
  <c r="B62" i="4"/>
  <c r="B61" i="4"/>
  <c r="G61" i="4" s="1"/>
  <c r="B60" i="4"/>
  <c r="B59" i="4"/>
  <c r="G59" i="4" s="1"/>
  <c r="B58" i="4"/>
  <c r="B57" i="4"/>
  <c r="B56" i="4"/>
  <c r="B55" i="4"/>
  <c r="G55" i="4" s="1"/>
  <c r="B54" i="4"/>
  <c r="B53" i="4"/>
  <c r="B52" i="4"/>
  <c r="B51" i="4"/>
  <c r="G51" i="4" s="1"/>
  <c r="B50" i="4"/>
  <c r="B49" i="4"/>
  <c r="B48" i="4"/>
  <c r="B47" i="4"/>
  <c r="G47" i="4" s="1"/>
  <c r="B46" i="4"/>
  <c r="B45" i="4"/>
  <c r="B44" i="4"/>
  <c r="B43" i="4"/>
  <c r="G43" i="4" s="1"/>
  <c r="B42" i="4"/>
  <c r="B41" i="4"/>
  <c r="B40" i="4"/>
  <c r="B39" i="4"/>
  <c r="G39" i="4" s="1"/>
  <c r="B38" i="4"/>
  <c r="B37" i="4"/>
  <c r="B36" i="4"/>
  <c r="B35" i="4"/>
  <c r="G35" i="4" s="1"/>
  <c r="B34" i="4"/>
  <c r="B33" i="4"/>
  <c r="G32" i="4"/>
  <c r="B32" i="4"/>
  <c r="B31" i="4"/>
  <c r="G31" i="4" s="1"/>
  <c r="B30" i="4"/>
  <c r="B29" i="4"/>
  <c r="G28" i="4"/>
  <c r="B28" i="4"/>
  <c r="B27" i="4"/>
  <c r="G27" i="4" s="1"/>
  <c r="B26" i="4"/>
  <c r="B25" i="4"/>
  <c r="G25" i="4" s="1"/>
  <c r="G24" i="4"/>
  <c r="B24" i="4"/>
  <c r="B23" i="4"/>
  <c r="G23" i="4" s="1"/>
  <c r="B22" i="4"/>
  <c r="G22" i="4" s="1"/>
  <c r="B21" i="4"/>
  <c r="G21" i="4" s="1"/>
  <c r="B20" i="4"/>
  <c r="G20" i="4" s="1"/>
  <c r="B19" i="4"/>
  <c r="G19" i="4" s="1"/>
  <c r="G18" i="4"/>
  <c r="B18" i="4"/>
  <c r="B17" i="4"/>
  <c r="G17" i="4" s="1"/>
  <c r="G16" i="4"/>
  <c r="B16" i="4"/>
  <c r="B15" i="4"/>
  <c r="G15" i="4" s="1"/>
  <c r="G14" i="4"/>
  <c r="B14" i="4"/>
  <c r="B13" i="4"/>
  <c r="G12" i="4"/>
  <c r="B12" i="4"/>
  <c r="B11" i="4"/>
  <c r="G11" i="4" s="1"/>
  <c r="B10" i="4"/>
  <c r="B9" i="4"/>
  <c r="G8" i="4"/>
  <c r="B8" i="4"/>
  <c r="B7" i="4"/>
  <c r="G7" i="4" s="1"/>
  <c r="B6" i="4"/>
  <c r="B5" i="4"/>
  <c r="G4" i="4"/>
  <c r="B4" i="4"/>
  <c r="B3" i="4"/>
  <c r="G3" i="4" s="1"/>
  <c r="B2" i="4"/>
  <c r="B1" i="4"/>
  <c r="G1" i="4" s="1"/>
  <c r="G477" i="3"/>
  <c r="F477" i="3"/>
  <c r="E477" i="3"/>
  <c r="C477" i="3"/>
  <c r="G476" i="3"/>
  <c r="F476" i="3"/>
  <c r="E476" i="3"/>
  <c r="D476" i="3"/>
  <c r="D477" i="3" s="1"/>
  <c r="C476" i="3"/>
  <c r="G475" i="3"/>
  <c r="F475" i="3"/>
  <c r="E475" i="3"/>
  <c r="H475" i="3" s="1"/>
  <c r="D475" i="3"/>
  <c r="G474" i="3"/>
  <c r="E474" i="3"/>
  <c r="D474" i="3"/>
  <c r="C474" i="3"/>
  <c r="C475" i="3" s="1"/>
  <c r="G473" i="3"/>
  <c r="E473" i="3"/>
  <c r="D473" i="3"/>
  <c r="C473" i="3"/>
  <c r="F472" i="3"/>
  <c r="F473" i="3" s="1"/>
  <c r="E472" i="3"/>
  <c r="C472" i="3"/>
  <c r="G471" i="3"/>
  <c r="E471" i="3"/>
  <c r="C471" i="3"/>
  <c r="H471" i="3" s="1"/>
  <c r="F470" i="3"/>
  <c r="F471" i="3" s="1"/>
  <c r="D470" i="3"/>
  <c r="D471" i="3" s="1"/>
  <c r="H469" i="3"/>
  <c r="G469" i="3"/>
  <c r="F469" i="3"/>
  <c r="E469" i="3"/>
  <c r="D469" i="3"/>
  <c r="C469" i="3"/>
  <c r="G468" i="3"/>
  <c r="G467" i="3"/>
  <c r="F467" i="3"/>
  <c r="E467" i="3"/>
  <c r="D467" i="3"/>
  <c r="C467" i="3"/>
  <c r="G461" i="3"/>
  <c r="C461" i="3"/>
  <c r="G460" i="3"/>
  <c r="F460" i="3"/>
  <c r="F461" i="3" s="1"/>
  <c r="H461" i="3" s="1"/>
  <c r="E460" i="3"/>
  <c r="E461" i="3" s="1"/>
  <c r="D460" i="3"/>
  <c r="D461" i="3" s="1"/>
  <c r="C460" i="3"/>
  <c r="F459" i="3"/>
  <c r="E459" i="3"/>
  <c r="C459" i="3"/>
  <c r="G458" i="3"/>
  <c r="G459" i="3" s="1"/>
  <c r="E458" i="3"/>
  <c r="D458" i="3"/>
  <c r="D459" i="3" s="1"/>
  <c r="H459" i="3" s="1"/>
  <c r="C458" i="3"/>
  <c r="G457" i="3"/>
  <c r="F457" i="3"/>
  <c r="D457" i="3"/>
  <c r="F456" i="3"/>
  <c r="E456" i="3"/>
  <c r="E457" i="3" s="1"/>
  <c r="H457" i="3" s="1"/>
  <c r="C456" i="3"/>
  <c r="C457" i="3" s="1"/>
  <c r="G455" i="3"/>
  <c r="F455" i="3"/>
  <c r="H455" i="3" s="1"/>
  <c r="E455" i="3"/>
  <c r="C455" i="3"/>
  <c r="F454" i="3"/>
  <c r="D454" i="3"/>
  <c r="D455" i="3" s="1"/>
  <c r="G453" i="3"/>
  <c r="F453" i="3"/>
  <c r="E453" i="3"/>
  <c r="D453" i="3"/>
  <c r="C453" i="3"/>
  <c r="G452" i="3"/>
  <c r="G451" i="3"/>
  <c r="F451" i="3"/>
  <c r="E451" i="3"/>
  <c r="D451" i="3"/>
  <c r="C451" i="3"/>
  <c r="B450" i="3"/>
  <c r="M451" i="3" s="1"/>
  <c r="F447" i="3"/>
  <c r="G446" i="3"/>
  <c r="G447" i="3" s="1"/>
  <c r="F446" i="3"/>
  <c r="E446" i="3"/>
  <c r="E447" i="3" s="1"/>
  <c r="D446" i="3"/>
  <c r="D447" i="3" s="1"/>
  <c r="C446" i="3"/>
  <c r="C447" i="3" s="1"/>
  <c r="F445" i="3"/>
  <c r="C445" i="3"/>
  <c r="H445" i="3" s="1"/>
  <c r="G444" i="3"/>
  <c r="G445" i="3" s="1"/>
  <c r="E444" i="3"/>
  <c r="E445" i="3" s="1"/>
  <c r="D444" i="3"/>
  <c r="D445" i="3" s="1"/>
  <c r="C444" i="3"/>
  <c r="G443" i="3"/>
  <c r="D443" i="3"/>
  <c r="C443" i="3"/>
  <c r="F442" i="3"/>
  <c r="F443" i="3" s="1"/>
  <c r="E442" i="3"/>
  <c r="E443" i="3" s="1"/>
  <c r="C442" i="3"/>
  <c r="G441" i="3"/>
  <c r="E441" i="3"/>
  <c r="D441" i="3"/>
  <c r="H441" i="3" s="1"/>
  <c r="C441" i="3"/>
  <c r="F440" i="3"/>
  <c r="F441" i="3" s="1"/>
  <c r="D440" i="3"/>
  <c r="F439" i="3"/>
  <c r="E439" i="3"/>
  <c r="D439" i="3"/>
  <c r="C439" i="3"/>
  <c r="G438" i="3"/>
  <c r="G439" i="3" s="1"/>
  <c r="G437" i="3"/>
  <c r="F437" i="3"/>
  <c r="E437" i="3"/>
  <c r="D437" i="3"/>
  <c r="C437" i="3"/>
  <c r="E433" i="3"/>
  <c r="C433" i="3"/>
  <c r="G432" i="3"/>
  <c r="G433" i="3" s="1"/>
  <c r="F432" i="3"/>
  <c r="F433" i="3" s="1"/>
  <c r="E432" i="3"/>
  <c r="D432" i="3"/>
  <c r="D433" i="3" s="1"/>
  <c r="C432" i="3"/>
  <c r="F431" i="3"/>
  <c r="G430" i="3"/>
  <c r="G431" i="3" s="1"/>
  <c r="E430" i="3"/>
  <c r="E431" i="3" s="1"/>
  <c r="D430" i="3"/>
  <c r="D431" i="3" s="1"/>
  <c r="C430" i="3"/>
  <c r="C431" i="3" s="1"/>
  <c r="G429" i="3"/>
  <c r="D429" i="3"/>
  <c r="F428" i="3"/>
  <c r="F429" i="3" s="1"/>
  <c r="E428" i="3"/>
  <c r="E429" i="3" s="1"/>
  <c r="C428" i="3"/>
  <c r="C429" i="3" s="1"/>
  <c r="H429" i="3" s="1"/>
  <c r="G427" i="3"/>
  <c r="F427" i="3"/>
  <c r="E427" i="3"/>
  <c r="D427" i="3"/>
  <c r="C427" i="3"/>
  <c r="H427" i="3" s="1"/>
  <c r="F426" i="3"/>
  <c r="D426" i="3"/>
  <c r="F425" i="3"/>
  <c r="E425" i="3"/>
  <c r="D425" i="3"/>
  <c r="H425" i="3" s="1"/>
  <c r="C425" i="3"/>
  <c r="G424" i="3"/>
  <c r="G425" i="3" s="1"/>
  <c r="G423" i="3"/>
  <c r="F423" i="3"/>
  <c r="E423" i="3"/>
  <c r="D423" i="3"/>
  <c r="C423" i="3"/>
  <c r="G418" i="3"/>
  <c r="G419" i="3" s="1"/>
  <c r="F418" i="3"/>
  <c r="F419" i="3" s="1"/>
  <c r="E418" i="3"/>
  <c r="E419" i="3" s="1"/>
  <c r="D418" i="3"/>
  <c r="D419" i="3" s="1"/>
  <c r="C418" i="3"/>
  <c r="C419" i="3" s="1"/>
  <c r="F417" i="3"/>
  <c r="D417" i="3"/>
  <c r="H417" i="3" s="1"/>
  <c r="C417" i="3"/>
  <c r="G416" i="3"/>
  <c r="G417" i="3" s="1"/>
  <c r="E416" i="3"/>
  <c r="E417" i="3" s="1"/>
  <c r="D416" i="3"/>
  <c r="C416" i="3"/>
  <c r="G415" i="3"/>
  <c r="F415" i="3"/>
  <c r="H415" i="3" s="1"/>
  <c r="E415" i="3"/>
  <c r="D415" i="3"/>
  <c r="C415" i="3"/>
  <c r="F414" i="3"/>
  <c r="E414" i="3"/>
  <c r="C414" i="3"/>
  <c r="G413" i="3"/>
  <c r="F413" i="3"/>
  <c r="E413" i="3"/>
  <c r="D413" i="3"/>
  <c r="C413" i="3"/>
  <c r="F412" i="3"/>
  <c r="D412" i="3"/>
  <c r="G411" i="3"/>
  <c r="F411" i="3"/>
  <c r="E411" i="3"/>
  <c r="D411" i="3"/>
  <c r="C411" i="3"/>
  <c r="H411" i="3" s="1"/>
  <c r="N411" i="3" s="1"/>
  <c r="G410" i="3"/>
  <c r="M409" i="3"/>
  <c r="F409" i="3"/>
  <c r="E409" i="3"/>
  <c r="D409" i="3"/>
  <c r="C409" i="3"/>
  <c r="H409" i="3" s="1"/>
  <c r="C405" i="3"/>
  <c r="G404" i="3"/>
  <c r="G405" i="3" s="1"/>
  <c r="F404" i="3"/>
  <c r="F405" i="3" s="1"/>
  <c r="E404" i="3"/>
  <c r="E405" i="3" s="1"/>
  <c r="D404" i="3"/>
  <c r="D405" i="3" s="1"/>
  <c r="C404" i="3"/>
  <c r="F403" i="3"/>
  <c r="E403" i="3"/>
  <c r="D403" i="3"/>
  <c r="C403" i="3"/>
  <c r="H403" i="3" s="1"/>
  <c r="G402" i="3"/>
  <c r="G403" i="3" s="1"/>
  <c r="E402" i="3"/>
  <c r="D402" i="3"/>
  <c r="C402" i="3"/>
  <c r="G401" i="3"/>
  <c r="F401" i="3"/>
  <c r="E401" i="3"/>
  <c r="D401" i="3"/>
  <c r="F400" i="3"/>
  <c r="E400" i="3"/>
  <c r="C400" i="3"/>
  <c r="C401" i="3" s="1"/>
  <c r="H401" i="3" s="1"/>
  <c r="G399" i="3"/>
  <c r="F399" i="3"/>
  <c r="E399" i="3"/>
  <c r="C399" i="3"/>
  <c r="F398" i="3"/>
  <c r="D398" i="3"/>
  <c r="D399" i="3" s="1"/>
  <c r="H399" i="3" s="1"/>
  <c r="N399" i="3" s="1"/>
  <c r="G397" i="3"/>
  <c r="F397" i="3"/>
  <c r="H397" i="3" s="1"/>
  <c r="E397" i="3"/>
  <c r="D397" i="3"/>
  <c r="C397" i="3"/>
  <c r="G396" i="3"/>
  <c r="G395" i="3"/>
  <c r="F395" i="3"/>
  <c r="E395" i="3"/>
  <c r="H395" i="3" s="1"/>
  <c r="D395" i="3"/>
  <c r="C395" i="3"/>
  <c r="F391" i="3"/>
  <c r="E391" i="3"/>
  <c r="D391" i="3"/>
  <c r="G390" i="3"/>
  <c r="G391" i="3" s="1"/>
  <c r="F390" i="3"/>
  <c r="E390" i="3"/>
  <c r="D390" i="3"/>
  <c r="C390" i="3"/>
  <c r="C391" i="3" s="1"/>
  <c r="H391" i="3" s="1"/>
  <c r="G389" i="3"/>
  <c r="F389" i="3"/>
  <c r="D389" i="3"/>
  <c r="G388" i="3"/>
  <c r="E388" i="3"/>
  <c r="E389" i="3" s="1"/>
  <c r="D388" i="3"/>
  <c r="C388" i="3"/>
  <c r="C389" i="3" s="1"/>
  <c r="H389" i="3" s="1"/>
  <c r="N389" i="3" s="1"/>
  <c r="G387" i="3"/>
  <c r="F387" i="3"/>
  <c r="D387" i="3"/>
  <c r="C387" i="3"/>
  <c r="H387" i="3" s="1"/>
  <c r="N387" i="3" s="1"/>
  <c r="F386" i="3"/>
  <c r="E386" i="3"/>
  <c r="E387" i="3" s="1"/>
  <c r="C386" i="3"/>
  <c r="N385" i="3"/>
  <c r="G385" i="3"/>
  <c r="E385" i="3"/>
  <c r="D385" i="3"/>
  <c r="H385" i="3" s="1"/>
  <c r="C385" i="3"/>
  <c r="F384" i="3"/>
  <c r="F385" i="3" s="1"/>
  <c r="D384" i="3"/>
  <c r="N383" i="3"/>
  <c r="G383" i="3"/>
  <c r="F383" i="3"/>
  <c r="D383" i="3"/>
  <c r="C383" i="3"/>
  <c r="H383" i="3" s="1"/>
  <c r="G382" i="3"/>
  <c r="G381" i="3"/>
  <c r="H381" i="3" s="1"/>
  <c r="F381" i="3"/>
  <c r="D381" i="3"/>
  <c r="C381" i="3"/>
  <c r="G377" i="3"/>
  <c r="F377" i="3"/>
  <c r="E377" i="3"/>
  <c r="C377" i="3"/>
  <c r="G376" i="3"/>
  <c r="F376" i="3"/>
  <c r="E376" i="3"/>
  <c r="D376" i="3"/>
  <c r="D377" i="3" s="1"/>
  <c r="C376" i="3"/>
  <c r="B376" i="3"/>
  <c r="M377" i="3" s="1"/>
  <c r="F375" i="3"/>
  <c r="E375" i="3"/>
  <c r="C375" i="3"/>
  <c r="G374" i="3"/>
  <c r="G375" i="3" s="1"/>
  <c r="E374" i="3"/>
  <c r="D374" i="3"/>
  <c r="D375" i="3" s="1"/>
  <c r="C374" i="3"/>
  <c r="B374" i="3"/>
  <c r="M375" i="3" s="1"/>
  <c r="G373" i="3"/>
  <c r="E373" i="3"/>
  <c r="D373" i="3"/>
  <c r="F372" i="3"/>
  <c r="F373" i="3" s="1"/>
  <c r="E372" i="3"/>
  <c r="C372" i="3"/>
  <c r="C373" i="3" s="1"/>
  <c r="G371" i="3"/>
  <c r="F371" i="3"/>
  <c r="E371" i="3"/>
  <c r="C371" i="3"/>
  <c r="F370" i="3"/>
  <c r="D370" i="3"/>
  <c r="D371" i="3" s="1"/>
  <c r="F369" i="3"/>
  <c r="E369" i="3"/>
  <c r="D369" i="3"/>
  <c r="C369" i="3"/>
  <c r="G368" i="3"/>
  <c r="G369" i="3" s="1"/>
  <c r="G367" i="3"/>
  <c r="F367" i="3"/>
  <c r="E367" i="3"/>
  <c r="D367" i="3"/>
  <c r="H367" i="3" s="1"/>
  <c r="N367" i="3" s="1"/>
  <c r="C367" i="3"/>
  <c r="B366" i="3"/>
  <c r="M367" i="3" s="1"/>
  <c r="F363" i="3"/>
  <c r="G362" i="3"/>
  <c r="G363" i="3" s="1"/>
  <c r="F362" i="3"/>
  <c r="E362" i="3"/>
  <c r="E363" i="3" s="1"/>
  <c r="D362" i="3"/>
  <c r="D363" i="3" s="1"/>
  <c r="C362" i="3"/>
  <c r="C363" i="3" s="1"/>
  <c r="B362" i="3"/>
  <c r="M363" i="3" s="1"/>
  <c r="N361" i="3"/>
  <c r="F361" i="3"/>
  <c r="G360" i="3"/>
  <c r="G361" i="3" s="1"/>
  <c r="E360" i="3"/>
  <c r="E361" i="3" s="1"/>
  <c r="D360" i="3"/>
  <c r="D361" i="3" s="1"/>
  <c r="C360" i="3"/>
  <c r="C361" i="3" s="1"/>
  <c r="H361" i="3" s="1"/>
  <c r="G359" i="3"/>
  <c r="E359" i="3"/>
  <c r="D359" i="3"/>
  <c r="C359" i="3"/>
  <c r="F358" i="3"/>
  <c r="F359" i="3" s="1"/>
  <c r="E358" i="3"/>
  <c r="C358" i="3"/>
  <c r="G357" i="3"/>
  <c r="E357" i="3"/>
  <c r="C357" i="3"/>
  <c r="F356" i="3"/>
  <c r="F357" i="3" s="1"/>
  <c r="D356" i="3"/>
  <c r="D357" i="3" s="1"/>
  <c r="F355" i="3"/>
  <c r="E355" i="3"/>
  <c r="D355" i="3"/>
  <c r="C355" i="3"/>
  <c r="H355" i="3" s="1"/>
  <c r="G354" i="3"/>
  <c r="G355" i="3" s="1"/>
  <c r="G353" i="3"/>
  <c r="F353" i="3"/>
  <c r="E353" i="3"/>
  <c r="D353" i="3"/>
  <c r="C353" i="3"/>
  <c r="H353" i="3" s="1"/>
  <c r="G348" i="3"/>
  <c r="G349" i="3" s="1"/>
  <c r="F348" i="3"/>
  <c r="F349" i="3" s="1"/>
  <c r="E348" i="3"/>
  <c r="E349" i="3" s="1"/>
  <c r="D348" i="3"/>
  <c r="D349" i="3" s="1"/>
  <c r="C348" i="3"/>
  <c r="C349" i="3" s="1"/>
  <c r="H349" i="3" s="1"/>
  <c r="E347" i="3"/>
  <c r="H347" i="3" s="1"/>
  <c r="C347" i="3"/>
  <c r="G346" i="3"/>
  <c r="G347" i="3" s="1"/>
  <c r="E346" i="3"/>
  <c r="D346" i="3"/>
  <c r="D347" i="3" s="1"/>
  <c r="C346" i="3"/>
  <c r="G345" i="3"/>
  <c r="E345" i="3"/>
  <c r="D345" i="3"/>
  <c r="C345" i="3"/>
  <c r="F344" i="3"/>
  <c r="F345" i="3" s="1"/>
  <c r="E344" i="3"/>
  <c r="C344" i="3"/>
  <c r="G343" i="3"/>
  <c r="F343" i="3"/>
  <c r="E343" i="3"/>
  <c r="D343" i="3"/>
  <c r="C343" i="3"/>
  <c r="H343" i="3" s="1"/>
  <c r="F342" i="3"/>
  <c r="D342" i="3"/>
  <c r="M341" i="3"/>
  <c r="H341" i="3"/>
  <c r="F341" i="3"/>
  <c r="E341" i="3"/>
  <c r="D341" i="3"/>
  <c r="C341" i="3"/>
  <c r="G340" i="3"/>
  <c r="G341" i="3" s="1"/>
  <c r="G339" i="3"/>
  <c r="F339" i="3"/>
  <c r="E339" i="3"/>
  <c r="D339" i="3"/>
  <c r="C339" i="3"/>
  <c r="H339" i="3" s="1"/>
  <c r="N339" i="3" s="1"/>
  <c r="G335" i="3"/>
  <c r="C335" i="3"/>
  <c r="G334" i="3"/>
  <c r="F334" i="3"/>
  <c r="F335" i="3" s="1"/>
  <c r="E334" i="3"/>
  <c r="E335" i="3" s="1"/>
  <c r="D334" i="3"/>
  <c r="D335" i="3" s="1"/>
  <c r="C334" i="3"/>
  <c r="F333" i="3"/>
  <c r="E333" i="3"/>
  <c r="H333" i="3" s="1"/>
  <c r="D333" i="3"/>
  <c r="C333" i="3"/>
  <c r="G332" i="3"/>
  <c r="G333" i="3" s="1"/>
  <c r="E332" i="3"/>
  <c r="D332" i="3"/>
  <c r="C332" i="3"/>
  <c r="G331" i="3"/>
  <c r="F331" i="3"/>
  <c r="E331" i="3"/>
  <c r="H331" i="3" s="1"/>
  <c r="D331" i="3"/>
  <c r="F330" i="3"/>
  <c r="E330" i="3"/>
  <c r="C330" i="3"/>
  <c r="C331" i="3" s="1"/>
  <c r="G329" i="3"/>
  <c r="F329" i="3"/>
  <c r="H329" i="3" s="1"/>
  <c r="E329" i="3"/>
  <c r="C329" i="3"/>
  <c r="F328" i="3"/>
  <c r="D328" i="3"/>
  <c r="D329" i="3" s="1"/>
  <c r="G327" i="3"/>
  <c r="F327" i="3"/>
  <c r="H327" i="3" s="1"/>
  <c r="E327" i="3"/>
  <c r="D327" i="3"/>
  <c r="C327" i="3"/>
  <c r="G326" i="3"/>
  <c r="B326" i="3"/>
  <c r="M327" i="3" s="1"/>
  <c r="M325" i="3"/>
  <c r="G325" i="3"/>
  <c r="E325" i="3"/>
  <c r="H325" i="3" s="1"/>
  <c r="D325" i="3"/>
  <c r="C325" i="3"/>
  <c r="E321" i="3"/>
  <c r="D321" i="3"/>
  <c r="C321" i="3"/>
  <c r="G320" i="3"/>
  <c r="G321" i="3" s="1"/>
  <c r="F320" i="3"/>
  <c r="F321" i="3" s="1"/>
  <c r="E320" i="3"/>
  <c r="D320" i="3"/>
  <c r="C320" i="3"/>
  <c r="G319" i="3"/>
  <c r="F319" i="3"/>
  <c r="H319" i="3" s="1"/>
  <c r="E319" i="3"/>
  <c r="C319" i="3"/>
  <c r="G318" i="3"/>
  <c r="E318" i="3"/>
  <c r="D318" i="3"/>
  <c r="D319" i="3" s="1"/>
  <c r="C318" i="3"/>
  <c r="G317" i="3"/>
  <c r="E317" i="3"/>
  <c r="D317" i="3"/>
  <c r="F316" i="3"/>
  <c r="F317" i="3" s="1"/>
  <c r="E316" i="3"/>
  <c r="C316" i="3"/>
  <c r="C317" i="3" s="1"/>
  <c r="H317" i="3" s="1"/>
  <c r="G315" i="3"/>
  <c r="F315" i="3"/>
  <c r="E315" i="3"/>
  <c r="C315" i="3"/>
  <c r="H315" i="3" s="1"/>
  <c r="F314" i="3"/>
  <c r="D314" i="3"/>
  <c r="D315" i="3" s="1"/>
  <c r="G313" i="3"/>
  <c r="F313" i="3"/>
  <c r="E313" i="3"/>
  <c r="D313" i="3"/>
  <c r="C313" i="3"/>
  <c r="H313" i="3" s="1"/>
  <c r="G312" i="3"/>
  <c r="H311" i="3"/>
  <c r="G311" i="3"/>
  <c r="F311" i="3"/>
  <c r="E311" i="3"/>
  <c r="D311" i="3"/>
  <c r="C311" i="3"/>
  <c r="G307" i="3"/>
  <c r="F307" i="3"/>
  <c r="E307" i="3"/>
  <c r="H307" i="3" s="1"/>
  <c r="D307" i="3"/>
  <c r="G306" i="3"/>
  <c r="F306" i="3"/>
  <c r="E306" i="3"/>
  <c r="D306" i="3"/>
  <c r="C306" i="3"/>
  <c r="C307" i="3" s="1"/>
  <c r="G305" i="3"/>
  <c r="F305" i="3"/>
  <c r="D305" i="3"/>
  <c r="G304" i="3"/>
  <c r="E304" i="3"/>
  <c r="E305" i="3" s="1"/>
  <c r="D304" i="3"/>
  <c r="C304" i="3"/>
  <c r="C305" i="3" s="1"/>
  <c r="H305" i="3" s="1"/>
  <c r="G303" i="3"/>
  <c r="F303" i="3"/>
  <c r="E303" i="3"/>
  <c r="D303" i="3"/>
  <c r="C303" i="3"/>
  <c r="F302" i="3"/>
  <c r="E302" i="3"/>
  <c r="C302" i="3"/>
  <c r="G301" i="3"/>
  <c r="E301" i="3"/>
  <c r="D301" i="3"/>
  <c r="C301" i="3"/>
  <c r="F300" i="3"/>
  <c r="F301" i="3" s="1"/>
  <c r="D300" i="3"/>
  <c r="F299" i="3"/>
  <c r="E299" i="3"/>
  <c r="D299" i="3"/>
  <c r="C299" i="3"/>
  <c r="G298" i="3"/>
  <c r="G299" i="3" s="1"/>
  <c r="N297" i="3"/>
  <c r="M297" i="3"/>
  <c r="G297" i="3"/>
  <c r="F297" i="3"/>
  <c r="E297" i="3"/>
  <c r="D297" i="3"/>
  <c r="C297" i="3"/>
  <c r="H297" i="3" s="1"/>
  <c r="C293" i="3"/>
  <c r="G292" i="3"/>
  <c r="G293" i="3" s="1"/>
  <c r="F292" i="3"/>
  <c r="F293" i="3" s="1"/>
  <c r="E292" i="3"/>
  <c r="E293" i="3" s="1"/>
  <c r="H293" i="3" s="1"/>
  <c r="D292" i="3"/>
  <c r="D293" i="3" s="1"/>
  <c r="C292" i="3"/>
  <c r="F291" i="3"/>
  <c r="D291" i="3"/>
  <c r="G290" i="3"/>
  <c r="G291" i="3" s="1"/>
  <c r="E290" i="3"/>
  <c r="E291" i="3" s="1"/>
  <c r="D290" i="3"/>
  <c r="C290" i="3"/>
  <c r="C291" i="3" s="1"/>
  <c r="H291" i="3" s="1"/>
  <c r="N291" i="3" s="1"/>
  <c r="H289" i="3"/>
  <c r="G289" i="3"/>
  <c r="F289" i="3"/>
  <c r="D289" i="3"/>
  <c r="C289" i="3"/>
  <c r="F288" i="3"/>
  <c r="E288" i="3"/>
  <c r="E289" i="3" s="1"/>
  <c r="C288" i="3"/>
  <c r="G287" i="3"/>
  <c r="E287" i="3"/>
  <c r="D287" i="3"/>
  <c r="C287" i="3"/>
  <c r="F286" i="3"/>
  <c r="F287" i="3" s="1"/>
  <c r="D286" i="3"/>
  <c r="F285" i="3"/>
  <c r="E285" i="3"/>
  <c r="D285" i="3"/>
  <c r="C285" i="3"/>
  <c r="G284" i="3"/>
  <c r="G285" i="3" s="1"/>
  <c r="G283" i="3"/>
  <c r="F283" i="3"/>
  <c r="H283" i="3" s="1"/>
  <c r="E283" i="3"/>
  <c r="D283" i="3"/>
  <c r="C283" i="3"/>
  <c r="G278" i="3"/>
  <c r="G279" i="3" s="1"/>
  <c r="F278" i="3"/>
  <c r="F279" i="3" s="1"/>
  <c r="E278" i="3"/>
  <c r="E279" i="3" s="1"/>
  <c r="D278" i="3"/>
  <c r="D279" i="3" s="1"/>
  <c r="C278" i="3"/>
  <c r="C279" i="3" s="1"/>
  <c r="F277" i="3"/>
  <c r="E277" i="3"/>
  <c r="D277" i="3"/>
  <c r="C277" i="3"/>
  <c r="G276" i="3"/>
  <c r="G277" i="3" s="1"/>
  <c r="E276" i="3"/>
  <c r="D276" i="3"/>
  <c r="C276" i="3"/>
  <c r="G275" i="3"/>
  <c r="F275" i="3"/>
  <c r="E275" i="3"/>
  <c r="D275" i="3"/>
  <c r="C275" i="3"/>
  <c r="F274" i="3"/>
  <c r="E274" i="3"/>
  <c r="C274" i="3"/>
  <c r="G273" i="3"/>
  <c r="F273" i="3"/>
  <c r="H273" i="3" s="1"/>
  <c r="E273" i="3"/>
  <c r="D273" i="3"/>
  <c r="C273" i="3"/>
  <c r="F272" i="3"/>
  <c r="D272" i="3"/>
  <c r="G271" i="3"/>
  <c r="F271" i="3"/>
  <c r="E271" i="3"/>
  <c r="H271" i="3" s="1"/>
  <c r="D271" i="3"/>
  <c r="C271" i="3"/>
  <c r="G270" i="3"/>
  <c r="G269" i="3"/>
  <c r="F269" i="3"/>
  <c r="E269" i="3"/>
  <c r="D269" i="3"/>
  <c r="C269" i="3"/>
  <c r="G265" i="3"/>
  <c r="E265" i="3"/>
  <c r="D265" i="3"/>
  <c r="C265" i="3"/>
  <c r="G264" i="3"/>
  <c r="F264" i="3"/>
  <c r="F265" i="3" s="1"/>
  <c r="E264" i="3"/>
  <c r="D264" i="3"/>
  <c r="C264" i="3"/>
  <c r="B264" i="3"/>
  <c r="M265" i="3" s="1"/>
  <c r="G263" i="3"/>
  <c r="F263" i="3"/>
  <c r="H263" i="3" s="1"/>
  <c r="E263" i="3"/>
  <c r="C263" i="3"/>
  <c r="G262" i="3"/>
  <c r="E262" i="3"/>
  <c r="D262" i="3"/>
  <c r="D263" i="3" s="1"/>
  <c r="C262" i="3"/>
  <c r="N261" i="3"/>
  <c r="G261" i="3"/>
  <c r="F261" i="3"/>
  <c r="D261" i="3"/>
  <c r="C261" i="3"/>
  <c r="F260" i="3"/>
  <c r="E260" i="3"/>
  <c r="E261" i="3" s="1"/>
  <c r="C260" i="3"/>
  <c r="G259" i="3"/>
  <c r="H259" i="3" s="1"/>
  <c r="E259" i="3"/>
  <c r="D259" i="3"/>
  <c r="C259" i="3"/>
  <c r="F258" i="3"/>
  <c r="F259" i="3" s="1"/>
  <c r="D258" i="3"/>
  <c r="G257" i="3"/>
  <c r="H257" i="3" s="1"/>
  <c r="F257" i="3"/>
  <c r="E257" i="3"/>
  <c r="D257" i="3"/>
  <c r="C257" i="3"/>
  <c r="G256" i="3"/>
  <c r="G255" i="3"/>
  <c r="F255" i="3"/>
  <c r="H255" i="3" s="1"/>
  <c r="E255" i="3"/>
  <c r="D255" i="3"/>
  <c r="C255" i="3"/>
  <c r="G251" i="3"/>
  <c r="F251" i="3"/>
  <c r="E251" i="3"/>
  <c r="C251" i="3"/>
  <c r="G250" i="3"/>
  <c r="F250" i="3"/>
  <c r="E250" i="3"/>
  <c r="D250" i="3"/>
  <c r="D251" i="3" s="1"/>
  <c r="C250" i="3"/>
  <c r="B250" i="3"/>
  <c r="M251" i="3" s="1"/>
  <c r="F249" i="3"/>
  <c r="E249" i="3"/>
  <c r="C249" i="3"/>
  <c r="G248" i="3"/>
  <c r="G249" i="3" s="1"/>
  <c r="E248" i="3"/>
  <c r="D248" i="3"/>
  <c r="D249" i="3" s="1"/>
  <c r="H249" i="3" s="1"/>
  <c r="N249" i="3" s="1"/>
  <c r="C248" i="3"/>
  <c r="G247" i="3"/>
  <c r="E247" i="3"/>
  <c r="D247" i="3"/>
  <c r="C247" i="3"/>
  <c r="F246" i="3"/>
  <c r="F247" i="3" s="1"/>
  <c r="C246" i="3"/>
  <c r="G245" i="3"/>
  <c r="E245" i="3"/>
  <c r="D245" i="3"/>
  <c r="C245" i="3"/>
  <c r="F244" i="3"/>
  <c r="F245" i="3" s="1"/>
  <c r="D244" i="3"/>
  <c r="F243" i="3"/>
  <c r="E243" i="3"/>
  <c r="D243" i="3"/>
  <c r="H243" i="3" s="1"/>
  <c r="C243" i="3"/>
  <c r="G242" i="3"/>
  <c r="G243" i="3" s="1"/>
  <c r="G241" i="3"/>
  <c r="F241" i="3"/>
  <c r="E241" i="3"/>
  <c r="D241" i="3"/>
  <c r="C241" i="3"/>
  <c r="H241" i="3" s="1"/>
  <c r="G237" i="3"/>
  <c r="E237" i="3"/>
  <c r="C237" i="3"/>
  <c r="G236" i="3"/>
  <c r="F236" i="3"/>
  <c r="F237" i="3" s="1"/>
  <c r="E236" i="3"/>
  <c r="D236" i="3"/>
  <c r="D237" i="3" s="1"/>
  <c r="H237" i="3" s="1"/>
  <c r="C236" i="3"/>
  <c r="B236" i="3"/>
  <c r="M237" i="3" s="1"/>
  <c r="F235" i="3"/>
  <c r="E235" i="3"/>
  <c r="D235" i="3"/>
  <c r="G234" i="3"/>
  <c r="G235" i="3" s="1"/>
  <c r="E234" i="3"/>
  <c r="D234" i="3"/>
  <c r="C234" i="3"/>
  <c r="C235" i="3" s="1"/>
  <c r="H235" i="3" s="1"/>
  <c r="N235" i="3" s="1"/>
  <c r="G233" i="3"/>
  <c r="D233" i="3"/>
  <c r="F232" i="3"/>
  <c r="F233" i="3" s="1"/>
  <c r="E232" i="3"/>
  <c r="E233" i="3" s="1"/>
  <c r="C232" i="3"/>
  <c r="C233" i="3" s="1"/>
  <c r="G231" i="3"/>
  <c r="E231" i="3"/>
  <c r="C231" i="3"/>
  <c r="H231" i="3" s="1"/>
  <c r="F230" i="3"/>
  <c r="F231" i="3" s="1"/>
  <c r="D230" i="3"/>
  <c r="D231" i="3" s="1"/>
  <c r="F229" i="3"/>
  <c r="E229" i="3"/>
  <c r="D229" i="3"/>
  <c r="C229" i="3"/>
  <c r="H229" i="3" s="1"/>
  <c r="G228" i="3"/>
  <c r="G229" i="3" s="1"/>
  <c r="B228" i="3"/>
  <c r="M229" i="3" s="1"/>
  <c r="N227" i="3"/>
  <c r="G227" i="3"/>
  <c r="F227" i="3"/>
  <c r="E227" i="3"/>
  <c r="D227" i="3"/>
  <c r="C227" i="3"/>
  <c r="H227" i="3" s="1"/>
  <c r="N225" i="3"/>
  <c r="G223" i="3"/>
  <c r="F223" i="3"/>
  <c r="G222" i="3"/>
  <c r="F222" i="3"/>
  <c r="E222" i="3"/>
  <c r="E223" i="3" s="1"/>
  <c r="D222" i="3"/>
  <c r="D223" i="3" s="1"/>
  <c r="C222" i="3"/>
  <c r="C223" i="3" s="1"/>
  <c r="M221" i="3"/>
  <c r="F221" i="3"/>
  <c r="G220" i="3"/>
  <c r="G221" i="3" s="1"/>
  <c r="E220" i="3"/>
  <c r="E221" i="3" s="1"/>
  <c r="D220" i="3"/>
  <c r="D221" i="3" s="1"/>
  <c r="C220" i="3"/>
  <c r="C221" i="3" s="1"/>
  <c r="H221" i="3" s="1"/>
  <c r="N221" i="3" s="1"/>
  <c r="B220" i="3"/>
  <c r="G219" i="3"/>
  <c r="D219" i="3"/>
  <c r="F218" i="3"/>
  <c r="F219" i="3" s="1"/>
  <c r="E218" i="3"/>
  <c r="E219" i="3" s="1"/>
  <c r="C218" i="3"/>
  <c r="C219" i="3" s="1"/>
  <c r="B218" i="3"/>
  <c r="M219" i="3" s="1"/>
  <c r="G217" i="3"/>
  <c r="E217" i="3"/>
  <c r="C217" i="3"/>
  <c r="F216" i="3"/>
  <c r="F217" i="3" s="1"/>
  <c r="D216" i="3"/>
  <c r="D217" i="3" s="1"/>
  <c r="B216" i="3"/>
  <c r="M217" i="3" s="1"/>
  <c r="F215" i="3"/>
  <c r="E215" i="3"/>
  <c r="D215" i="3"/>
  <c r="C215" i="3"/>
  <c r="H215" i="3" s="1"/>
  <c r="G214" i="3"/>
  <c r="G215" i="3" s="1"/>
  <c r="B214" i="3"/>
  <c r="M215" i="3" s="1"/>
  <c r="N213" i="3"/>
  <c r="G213" i="3"/>
  <c r="F213" i="3"/>
  <c r="E213" i="3"/>
  <c r="D213" i="3"/>
  <c r="C213" i="3"/>
  <c r="H213" i="3" s="1"/>
  <c r="N211" i="3"/>
  <c r="G208" i="3"/>
  <c r="G209" i="3" s="1"/>
  <c r="F208" i="3"/>
  <c r="F209" i="3" s="1"/>
  <c r="E208" i="3"/>
  <c r="E209" i="3" s="1"/>
  <c r="D208" i="3"/>
  <c r="D209" i="3" s="1"/>
  <c r="C208" i="3"/>
  <c r="C209" i="3" s="1"/>
  <c r="H209" i="3" s="1"/>
  <c r="F207" i="3"/>
  <c r="D207" i="3"/>
  <c r="C207" i="3"/>
  <c r="H207" i="3" s="1"/>
  <c r="G206" i="3"/>
  <c r="G207" i="3" s="1"/>
  <c r="E206" i="3"/>
  <c r="E207" i="3" s="1"/>
  <c r="D206" i="3"/>
  <c r="C206" i="3"/>
  <c r="E205" i="3"/>
  <c r="D205" i="3"/>
  <c r="C205" i="3"/>
  <c r="F204" i="3"/>
  <c r="F205" i="3" s="1"/>
  <c r="E204" i="3"/>
  <c r="C204" i="3"/>
  <c r="G203" i="3"/>
  <c r="F203" i="3"/>
  <c r="E203" i="3"/>
  <c r="D203" i="3"/>
  <c r="C203" i="3"/>
  <c r="H203" i="3" s="1"/>
  <c r="F202" i="3"/>
  <c r="D202" i="3"/>
  <c r="G201" i="3"/>
  <c r="F201" i="3"/>
  <c r="E201" i="3"/>
  <c r="D201" i="3"/>
  <c r="C201" i="3"/>
  <c r="H201" i="3" s="1"/>
  <c r="G200" i="3"/>
  <c r="G199" i="3"/>
  <c r="F199" i="3"/>
  <c r="E199" i="3"/>
  <c r="D199" i="3"/>
  <c r="C199" i="3"/>
  <c r="H199" i="3" s="1"/>
  <c r="B198" i="3"/>
  <c r="M199" i="3" s="1"/>
  <c r="D195" i="3"/>
  <c r="C195" i="3"/>
  <c r="G194" i="3"/>
  <c r="G195" i="3" s="1"/>
  <c r="F194" i="3"/>
  <c r="F195" i="3" s="1"/>
  <c r="E194" i="3"/>
  <c r="E195" i="3" s="1"/>
  <c r="D194" i="3"/>
  <c r="C194" i="3"/>
  <c r="G193" i="3"/>
  <c r="F193" i="3"/>
  <c r="E193" i="3"/>
  <c r="D193" i="3"/>
  <c r="C193" i="3"/>
  <c r="H193" i="3" s="1"/>
  <c r="G192" i="3"/>
  <c r="E192" i="3"/>
  <c r="D192" i="3"/>
  <c r="C192" i="3"/>
  <c r="G191" i="3"/>
  <c r="F191" i="3"/>
  <c r="E191" i="3"/>
  <c r="D191" i="3"/>
  <c r="F190" i="3"/>
  <c r="E190" i="3"/>
  <c r="C190" i="3"/>
  <c r="C191" i="3" s="1"/>
  <c r="G189" i="3"/>
  <c r="F189" i="3"/>
  <c r="E189" i="3"/>
  <c r="C189" i="3"/>
  <c r="F188" i="3"/>
  <c r="D188" i="3"/>
  <c r="D189" i="3" s="1"/>
  <c r="H189" i="3" s="1"/>
  <c r="G187" i="3"/>
  <c r="F187" i="3"/>
  <c r="H187" i="3" s="1"/>
  <c r="E187" i="3"/>
  <c r="D187" i="3"/>
  <c r="C187" i="3"/>
  <c r="G186" i="3"/>
  <c r="G185" i="3"/>
  <c r="F185" i="3"/>
  <c r="E185" i="3"/>
  <c r="H185" i="3" s="1"/>
  <c r="D185" i="3"/>
  <c r="C185" i="3"/>
  <c r="G181" i="3"/>
  <c r="F181" i="3"/>
  <c r="E181" i="3"/>
  <c r="D181" i="3"/>
  <c r="C181" i="3"/>
  <c r="H181" i="3" s="1"/>
  <c r="G180" i="3"/>
  <c r="F180" i="3"/>
  <c r="E180" i="3"/>
  <c r="D180" i="3"/>
  <c r="C180" i="3"/>
  <c r="G179" i="3"/>
  <c r="F179" i="3"/>
  <c r="G178" i="3"/>
  <c r="E178" i="3"/>
  <c r="E179" i="3" s="1"/>
  <c r="D178" i="3"/>
  <c r="D179" i="3" s="1"/>
  <c r="C178" i="3"/>
  <c r="C179" i="3" s="1"/>
  <c r="H177" i="3"/>
  <c r="G177" i="3"/>
  <c r="D177" i="3"/>
  <c r="F176" i="3"/>
  <c r="F177" i="3" s="1"/>
  <c r="E176" i="3"/>
  <c r="E177" i="3" s="1"/>
  <c r="C176" i="3"/>
  <c r="C177" i="3" s="1"/>
  <c r="G175" i="3"/>
  <c r="E175" i="3"/>
  <c r="C175" i="3"/>
  <c r="F174" i="3"/>
  <c r="F175" i="3" s="1"/>
  <c r="D174" i="3"/>
  <c r="D175" i="3" s="1"/>
  <c r="M173" i="3"/>
  <c r="F173" i="3"/>
  <c r="E173" i="3"/>
  <c r="D173" i="3"/>
  <c r="C173" i="3"/>
  <c r="G172" i="3"/>
  <c r="G173" i="3" s="1"/>
  <c r="B172" i="3"/>
  <c r="H171" i="3"/>
  <c r="G171" i="3"/>
  <c r="F171" i="3"/>
  <c r="E171" i="3"/>
  <c r="D171" i="3"/>
  <c r="C171" i="3"/>
  <c r="G167" i="3"/>
  <c r="F167" i="3"/>
  <c r="G166" i="3"/>
  <c r="F166" i="3"/>
  <c r="E166" i="3"/>
  <c r="E167" i="3" s="1"/>
  <c r="D166" i="3"/>
  <c r="D167" i="3" s="1"/>
  <c r="C166" i="3"/>
  <c r="C167" i="3" s="1"/>
  <c r="H167" i="3" s="1"/>
  <c r="F165" i="3"/>
  <c r="G164" i="3"/>
  <c r="G165" i="3" s="1"/>
  <c r="E164" i="3"/>
  <c r="E165" i="3" s="1"/>
  <c r="D164" i="3"/>
  <c r="D165" i="3" s="1"/>
  <c r="C164" i="3"/>
  <c r="C165" i="3" s="1"/>
  <c r="G163" i="3"/>
  <c r="D163" i="3"/>
  <c r="F162" i="3"/>
  <c r="F163" i="3" s="1"/>
  <c r="E162" i="3"/>
  <c r="E163" i="3" s="1"/>
  <c r="C162" i="3"/>
  <c r="C163" i="3" s="1"/>
  <c r="H163" i="3" s="1"/>
  <c r="N163" i="3" s="1"/>
  <c r="B162" i="3"/>
  <c r="M163" i="3" s="1"/>
  <c r="G161" i="3"/>
  <c r="E161" i="3"/>
  <c r="C161" i="3"/>
  <c r="H161" i="3" s="1"/>
  <c r="F160" i="3"/>
  <c r="F161" i="3" s="1"/>
  <c r="D160" i="3"/>
  <c r="D161" i="3" s="1"/>
  <c r="B160" i="3"/>
  <c r="M161" i="3" s="1"/>
  <c r="F159" i="3"/>
  <c r="E159" i="3"/>
  <c r="D159" i="3"/>
  <c r="C159" i="3"/>
  <c r="G158" i="3"/>
  <c r="G159" i="3" s="1"/>
  <c r="B158" i="3"/>
  <c r="M159" i="3" s="1"/>
  <c r="N157" i="3"/>
  <c r="G157" i="3"/>
  <c r="F157" i="3"/>
  <c r="E157" i="3"/>
  <c r="D157" i="3"/>
  <c r="C157" i="3"/>
  <c r="H157" i="3" s="1"/>
  <c r="G152" i="3"/>
  <c r="G153" i="3" s="1"/>
  <c r="F152" i="3"/>
  <c r="F153" i="3" s="1"/>
  <c r="E152" i="3"/>
  <c r="E153" i="3" s="1"/>
  <c r="D152" i="3"/>
  <c r="D153" i="3" s="1"/>
  <c r="C152" i="3"/>
  <c r="C153" i="3" s="1"/>
  <c r="H153" i="3" s="1"/>
  <c r="N153" i="3" s="1"/>
  <c r="B152" i="3"/>
  <c r="M153" i="3" s="1"/>
  <c r="F151" i="3"/>
  <c r="C151" i="3"/>
  <c r="H151" i="3" s="1"/>
  <c r="G150" i="3"/>
  <c r="G151" i="3" s="1"/>
  <c r="E150" i="3"/>
  <c r="E151" i="3" s="1"/>
  <c r="D150" i="3"/>
  <c r="D151" i="3" s="1"/>
  <c r="C150" i="3"/>
  <c r="G149" i="3"/>
  <c r="E149" i="3"/>
  <c r="D149" i="3"/>
  <c r="C149" i="3"/>
  <c r="F148" i="3"/>
  <c r="F149" i="3" s="1"/>
  <c r="E148" i="3"/>
  <c r="C148" i="3"/>
  <c r="G147" i="3"/>
  <c r="F147" i="3"/>
  <c r="E147" i="3"/>
  <c r="D147" i="3"/>
  <c r="C147" i="3"/>
  <c r="H147" i="3" s="1"/>
  <c r="F146" i="3"/>
  <c r="D146" i="3"/>
  <c r="G145" i="3"/>
  <c r="F145" i="3"/>
  <c r="E145" i="3"/>
  <c r="D145" i="3"/>
  <c r="C145" i="3"/>
  <c r="H145" i="3" s="1"/>
  <c r="G144" i="3"/>
  <c r="G143" i="3"/>
  <c r="F143" i="3"/>
  <c r="E143" i="3"/>
  <c r="D143" i="3"/>
  <c r="C143" i="3"/>
  <c r="H143" i="3" s="1"/>
  <c r="D139" i="3"/>
  <c r="C139" i="3"/>
  <c r="G138" i="3"/>
  <c r="G139" i="3" s="1"/>
  <c r="F138" i="3"/>
  <c r="F139" i="3" s="1"/>
  <c r="E138" i="3"/>
  <c r="E139" i="3" s="1"/>
  <c r="D138" i="3"/>
  <c r="C138" i="3"/>
  <c r="G137" i="3"/>
  <c r="F137" i="3"/>
  <c r="E137" i="3"/>
  <c r="D137" i="3"/>
  <c r="C137" i="3"/>
  <c r="H137" i="3" s="1"/>
  <c r="G136" i="3"/>
  <c r="E136" i="3"/>
  <c r="D136" i="3"/>
  <c r="C136" i="3"/>
  <c r="G135" i="3"/>
  <c r="F135" i="3"/>
  <c r="E135" i="3"/>
  <c r="D135" i="3"/>
  <c r="F134" i="3"/>
  <c r="E134" i="3"/>
  <c r="C134" i="3"/>
  <c r="C135" i="3" s="1"/>
  <c r="H135" i="3" s="1"/>
  <c r="B134" i="3"/>
  <c r="M135" i="3" s="1"/>
  <c r="G133" i="3"/>
  <c r="F133" i="3"/>
  <c r="E133" i="3"/>
  <c r="C133" i="3"/>
  <c r="F132" i="3"/>
  <c r="D132" i="3"/>
  <c r="D133" i="3" s="1"/>
  <c r="G131" i="3"/>
  <c r="F131" i="3"/>
  <c r="H131" i="3" s="1"/>
  <c r="E131" i="3"/>
  <c r="D131" i="3"/>
  <c r="C131" i="3"/>
  <c r="G130" i="3"/>
  <c r="G129" i="3"/>
  <c r="F129" i="3"/>
  <c r="E129" i="3"/>
  <c r="H129" i="3" s="1"/>
  <c r="D129" i="3"/>
  <c r="C129" i="3"/>
  <c r="G125" i="3"/>
  <c r="F125" i="3"/>
  <c r="E125" i="3"/>
  <c r="D125" i="3"/>
  <c r="C125" i="3"/>
  <c r="H125" i="3" s="1"/>
  <c r="G124" i="3"/>
  <c r="F124" i="3"/>
  <c r="E124" i="3"/>
  <c r="D124" i="3"/>
  <c r="C124" i="3"/>
  <c r="G123" i="3"/>
  <c r="F123" i="3"/>
  <c r="G122" i="3"/>
  <c r="E122" i="3"/>
  <c r="E123" i="3" s="1"/>
  <c r="D122" i="3"/>
  <c r="D123" i="3" s="1"/>
  <c r="C122" i="3"/>
  <c r="C123" i="3" s="1"/>
  <c r="B122" i="3"/>
  <c r="M123" i="3" s="1"/>
  <c r="G121" i="3"/>
  <c r="D121" i="3"/>
  <c r="F120" i="3"/>
  <c r="F121" i="3" s="1"/>
  <c r="E120" i="3"/>
  <c r="E121" i="3" s="1"/>
  <c r="C120" i="3"/>
  <c r="C121" i="3" s="1"/>
  <c r="H121" i="3" s="1"/>
  <c r="G119" i="3"/>
  <c r="E119" i="3"/>
  <c r="C119" i="3"/>
  <c r="F118" i="3"/>
  <c r="F119" i="3" s="1"/>
  <c r="D118" i="3"/>
  <c r="D119" i="3" s="1"/>
  <c r="M117" i="3"/>
  <c r="F117" i="3"/>
  <c r="E117" i="3"/>
  <c r="D117" i="3"/>
  <c r="C117" i="3"/>
  <c r="H117" i="3" s="1"/>
  <c r="N117" i="3" s="1"/>
  <c r="G116" i="3"/>
  <c r="G117" i="3" s="1"/>
  <c r="B116" i="3"/>
  <c r="M115" i="3"/>
  <c r="H115" i="3"/>
  <c r="G115" i="3"/>
  <c r="F115" i="3"/>
  <c r="E115" i="3"/>
  <c r="D115" i="3"/>
  <c r="C115" i="3"/>
  <c r="B114" i="3"/>
  <c r="G111" i="3"/>
  <c r="F111" i="3"/>
  <c r="G110" i="3"/>
  <c r="F110" i="3"/>
  <c r="E110" i="3"/>
  <c r="E111" i="3" s="1"/>
  <c r="D110" i="3"/>
  <c r="D111" i="3" s="1"/>
  <c r="C110" i="3"/>
  <c r="C111" i="3" s="1"/>
  <c r="F109" i="3"/>
  <c r="G108" i="3"/>
  <c r="G109" i="3" s="1"/>
  <c r="E108" i="3"/>
  <c r="E109" i="3" s="1"/>
  <c r="D108" i="3"/>
  <c r="D109" i="3" s="1"/>
  <c r="C108" i="3"/>
  <c r="C109" i="3" s="1"/>
  <c r="H109" i="3" s="1"/>
  <c r="N109" i="3" s="1"/>
  <c r="B108" i="3"/>
  <c r="M109" i="3" s="1"/>
  <c r="G107" i="3"/>
  <c r="D107" i="3"/>
  <c r="F106" i="3"/>
  <c r="F107" i="3" s="1"/>
  <c r="E106" i="3"/>
  <c r="E107" i="3" s="1"/>
  <c r="C106" i="3"/>
  <c r="C107" i="3" s="1"/>
  <c r="B106" i="3"/>
  <c r="M107" i="3" s="1"/>
  <c r="G105" i="3"/>
  <c r="E105" i="3"/>
  <c r="C105" i="3"/>
  <c r="F104" i="3"/>
  <c r="F105" i="3" s="1"/>
  <c r="D104" i="3"/>
  <c r="D105" i="3" s="1"/>
  <c r="F103" i="3"/>
  <c r="E103" i="3"/>
  <c r="D103" i="3"/>
  <c r="C103" i="3"/>
  <c r="H103" i="3" s="1"/>
  <c r="G102" i="3"/>
  <c r="G103" i="3" s="1"/>
  <c r="B102" i="3"/>
  <c r="M103" i="3" s="1"/>
  <c r="N101" i="3"/>
  <c r="G101" i="3"/>
  <c r="F101" i="3"/>
  <c r="E101" i="3"/>
  <c r="D101" i="3"/>
  <c r="C101" i="3"/>
  <c r="H101" i="3" s="1"/>
  <c r="G96" i="3"/>
  <c r="G97" i="3" s="1"/>
  <c r="F96" i="3"/>
  <c r="F97" i="3" s="1"/>
  <c r="E96" i="3"/>
  <c r="E97" i="3" s="1"/>
  <c r="D96" i="3"/>
  <c r="D97" i="3" s="1"/>
  <c r="C96" i="3"/>
  <c r="C97" i="3" s="1"/>
  <c r="B96" i="3"/>
  <c r="M97" i="3" s="1"/>
  <c r="F95" i="3"/>
  <c r="C95" i="3"/>
  <c r="G94" i="3"/>
  <c r="G95" i="3" s="1"/>
  <c r="E94" i="3"/>
  <c r="E95" i="3" s="1"/>
  <c r="D94" i="3"/>
  <c r="D95" i="3" s="1"/>
  <c r="C94" i="3"/>
  <c r="G93" i="3"/>
  <c r="E93" i="3"/>
  <c r="D93" i="3"/>
  <c r="C93" i="3"/>
  <c r="H93" i="3" s="1"/>
  <c r="F92" i="3"/>
  <c r="F93" i="3" s="1"/>
  <c r="E92" i="3"/>
  <c r="C92" i="3"/>
  <c r="G91" i="3"/>
  <c r="F91" i="3"/>
  <c r="E91" i="3"/>
  <c r="D91" i="3"/>
  <c r="C91" i="3"/>
  <c r="H91" i="3" s="1"/>
  <c r="F90" i="3"/>
  <c r="D90" i="3"/>
  <c r="G89" i="3"/>
  <c r="F89" i="3"/>
  <c r="E89" i="3"/>
  <c r="D89" i="3"/>
  <c r="C89" i="3"/>
  <c r="H89" i="3" s="1"/>
  <c r="G88" i="3"/>
  <c r="G87" i="3"/>
  <c r="F87" i="3"/>
  <c r="E87" i="3"/>
  <c r="D87" i="3"/>
  <c r="C87" i="3"/>
  <c r="H87" i="3" s="1"/>
  <c r="B86" i="3"/>
  <c r="M87" i="3" s="1"/>
  <c r="D83" i="3"/>
  <c r="C83" i="3"/>
  <c r="G82" i="3"/>
  <c r="G83" i="3" s="1"/>
  <c r="F82" i="3"/>
  <c r="F83" i="3" s="1"/>
  <c r="E82" i="3"/>
  <c r="E83" i="3" s="1"/>
  <c r="D82" i="3"/>
  <c r="C82" i="3"/>
  <c r="G81" i="3"/>
  <c r="F81" i="3"/>
  <c r="E81" i="3"/>
  <c r="D81" i="3"/>
  <c r="C81" i="3"/>
  <c r="H81" i="3" s="1"/>
  <c r="G80" i="3"/>
  <c r="E80" i="3"/>
  <c r="D80" i="3"/>
  <c r="C80" i="3"/>
  <c r="F79" i="3"/>
  <c r="E79" i="3"/>
  <c r="D79" i="3"/>
  <c r="H79" i="3" s="1"/>
  <c r="C79" i="3"/>
  <c r="F78" i="3"/>
  <c r="E78" i="3"/>
  <c r="C78" i="3"/>
  <c r="G77" i="3"/>
  <c r="F77" i="3"/>
  <c r="E77" i="3"/>
  <c r="H77" i="3" s="1"/>
  <c r="D77" i="3"/>
  <c r="C77" i="3"/>
  <c r="F76" i="3"/>
  <c r="D76" i="3"/>
  <c r="G75" i="3"/>
  <c r="F75" i="3"/>
  <c r="E75" i="3"/>
  <c r="H75" i="3" s="1"/>
  <c r="D75" i="3"/>
  <c r="C75" i="3"/>
  <c r="G74" i="3"/>
  <c r="F73" i="3"/>
  <c r="E73" i="3"/>
  <c r="D73" i="3"/>
  <c r="C73" i="3"/>
  <c r="H73" i="3" s="1"/>
  <c r="E69" i="3"/>
  <c r="D69" i="3"/>
  <c r="C69" i="3"/>
  <c r="G68" i="3"/>
  <c r="G69" i="3" s="1"/>
  <c r="F68" i="3"/>
  <c r="F69" i="3" s="1"/>
  <c r="E68" i="3"/>
  <c r="D68" i="3"/>
  <c r="C68" i="3"/>
  <c r="G67" i="3"/>
  <c r="F67" i="3"/>
  <c r="E67" i="3"/>
  <c r="D67" i="3"/>
  <c r="H67" i="3" s="1"/>
  <c r="C67" i="3"/>
  <c r="G66" i="3"/>
  <c r="E66" i="3"/>
  <c r="D66" i="3"/>
  <c r="C66" i="3"/>
  <c r="G65" i="3"/>
  <c r="F65" i="3"/>
  <c r="E65" i="3"/>
  <c r="D65" i="3"/>
  <c r="F64" i="3"/>
  <c r="E64" i="3"/>
  <c r="C64" i="3"/>
  <c r="C65" i="3" s="1"/>
  <c r="H65" i="3" s="1"/>
  <c r="G63" i="3"/>
  <c r="F63" i="3"/>
  <c r="E63" i="3"/>
  <c r="C63" i="3"/>
  <c r="F62" i="3"/>
  <c r="D62" i="3"/>
  <c r="D63" i="3" s="1"/>
  <c r="G61" i="3"/>
  <c r="H61" i="3" s="1"/>
  <c r="F61" i="3"/>
  <c r="E61" i="3"/>
  <c r="D61" i="3"/>
  <c r="C61" i="3"/>
  <c r="G60" i="3"/>
  <c r="B60" i="3"/>
  <c r="M61" i="3" s="1"/>
  <c r="G59" i="3"/>
  <c r="F59" i="3"/>
  <c r="H59" i="3" s="1"/>
  <c r="E59" i="3"/>
  <c r="D59" i="3"/>
  <c r="C59" i="3"/>
  <c r="G55" i="3"/>
  <c r="F55" i="3"/>
  <c r="E55" i="3"/>
  <c r="D55" i="3"/>
  <c r="G54" i="3"/>
  <c r="F54" i="3"/>
  <c r="E54" i="3"/>
  <c r="D54" i="3"/>
  <c r="C54" i="3"/>
  <c r="C55" i="3" s="1"/>
  <c r="H55" i="3" s="1"/>
  <c r="G53" i="3"/>
  <c r="F53" i="3"/>
  <c r="G52" i="3"/>
  <c r="E52" i="3"/>
  <c r="E53" i="3" s="1"/>
  <c r="D52" i="3"/>
  <c r="D53" i="3" s="1"/>
  <c r="C52" i="3"/>
  <c r="C53" i="3" s="1"/>
  <c r="M51" i="3"/>
  <c r="G51" i="3"/>
  <c r="D51" i="3"/>
  <c r="C51" i="3"/>
  <c r="F50" i="3"/>
  <c r="F51" i="3" s="1"/>
  <c r="E50" i="3"/>
  <c r="E51" i="3" s="1"/>
  <c r="C50" i="3"/>
  <c r="B50" i="3"/>
  <c r="M49" i="3"/>
  <c r="G49" i="3"/>
  <c r="E49" i="3"/>
  <c r="D49" i="3"/>
  <c r="C49" i="3"/>
  <c r="F48" i="3"/>
  <c r="F49" i="3" s="1"/>
  <c r="D48" i="3"/>
  <c r="B48" i="3"/>
  <c r="F47" i="3"/>
  <c r="E47" i="3"/>
  <c r="D47" i="3"/>
  <c r="C47" i="3"/>
  <c r="G46" i="3"/>
  <c r="G47" i="3" s="1"/>
  <c r="G45" i="3"/>
  <c r="F45" i="3"/>
  <c r="E45" i="3"/>
  <c r="D45" i="3"/>
  <c r="C45" i="3"/>
  <c r="H45" i="3" s="1"/>
  <c r="N45" i="3" s="1"/>
  <c r="G41" i="3"/>
  <c r="G40" i="3"/>
  <c r="F40" i="3"/>
  <c r="F41" i="3" s="1"/>
  <c r="E40" i="3"/>
  <c r="E41" i="3" s="1"/>
  <c r="D40" i="3"/>
  <c r="D41" i="3" s="1"/>
  <c r="C40" i="3"/>
  <c r="C41" i="3" s="1"/>
  <c r="B40" i="3"/>
  <c r="M41" i="3" s="1"/>
  <c r="F39" i="3"/>
  <c r="G38" i="3"/>
  <c r="G39" i="3" s="1"/>
  <c r="E38" i="3"/>
  <c r="E39" i="3" s="1"/>
  <c r="D38" i="3"/>
  <c r="D39" i="3" s="1"/>
  <c r="C38" i="3"/>
  <c r="C39" i="3" s="1"/>
  <c r="H39" i="3" s="1"/>
  <c r="B38" i="3"/>
  <c r="M39" i="3" s="1"/>
  <c r="G37" i="3"/>
  <c r="D37" i="3"/>
  <c r="F36" i="3"/>
  <c r="F37" i="3" s="1"/>
  <c r="E36" i="3"/>
  <c r="E37" i="3" s="1"/>
  <c r="C36" i="3"/>
  <c r="C37" i="3" s="1"/>
  <c r="G35" i="3"/>
  <c r="E35" i="3"/>
  <c r="C35" i="3"/>
  <c r="F34" i="3"/>
  <c r="F35" i="3" s="1"/>
  <c r="D34" i="3"/>
  <c r="D35" i="3" s="1"/>
  <c r="F33" i="3"/>
  <c r="E33" i="3"/>
  <c r="D33" i="3"/>
  <c r="C33" i="3"/>
  <c r="H33" i="3" s="1"/>
  <c r="G32" i="3"/>
  <c r="G33" i="3" s="1"/>
  <c r="B32" i="3"/>
  <c r="M33" i="3" s="1"/>
  <c r="G31" i="3"/>
  <c r="F31" i="3"/>
  <c r="E31" i="3"/>
  <c r="D31" i="3"/>
  <c r="C31" i="3"/>
  <c r="H31" i="3" s="1"/>
  <c r="B30" i="3"/>
  <c r="M31" i="3" s="1"/>
  <c r="N29" i="3"/>
  <c r="C27" i="3"/>
  <c r="G26" i="3"/>
  <c r="G27" i="3" s="1"/>
  <c r="F26" i="3"/>
  <c r="F27" i="3" s="1"/>
  <c r="E26" i="3"/>
  <c r="E27" i="3" s="1"/>
  <c r="D26" i="3"/>
  <c r="D27" i="3" s="1"/>
  <c r="C26" i="3"/>
  <c r="F25" i="3"/>
  <c r="E25" i="3"/>
  <c r="D25" i="3"/>
  <c r="C25" i="3"/>
  <c r="G24" i="3"/>
  <c r="G25" i="3" s="1"/>
  <c r="E24" i="3"/>
  <c r="D24" i="3"/>
  <c r="C24" i="3"/>
  <c r="G23" i="3"/>
  <c r="F23" i="3"/>
  <c r="E23" i="3"/>
  <c r="D23" i="3"/>
  <c r="H23" i="3" s="1"/>
  <c r="C23" i="3"/>
  <c r="F22" i="3"/>
  <c r="E22" i="3"/>
  <c r="C22" i="3"/>
  <c r="G21" i="3"/>
  <c r="F21" i="3"/>
  <c r="E21" i="3"/>
  <c r="H21" i="3" s="1"/>
  <c r="D21" i="3"/>
  <c r="C21" i="3"/>
  <c r="F20" i="3"/>
  <c r="D20" i="3"/>
  <c r="G19" i="3"/>
  <c r="F19" i="3"/>
  <c r="E19" i="3"/>
  <c r="H19" i="3" s="1"/>
  <c r="D19" i="3"/>
  <c r="C19" i="3"/>
  <c r="G18" i="3"/>
  <c r="G17" i="3"/>
  <c r="F17" i="3"/>
  <c r="E17" i="3"/>
  <c r="D17" i="3"/>
  <c r="H17" i="3" s="1"/>
  <c r="C17" i="3"/>
  <c r="N15" i="3"/>
  <c r="G13" i="3"/>
  <c r="F13" i="3"/>
  <c r="E13" i="3"/>
  <c r="D13" i="3"/>
  <c r="C13" i="3"/>
  <c r="H13" i="3" s="1"/>
  <c r="G12" i="3"/>
  <c r="F12" i="3"/>
  <c r="E12" i="3"/>
  <c r="D12" i="3"/>
  <c r="C12" i="3"/>
  <c r="B12" i="3"/>
  <c r="M13" i="3" s="1"/>
  <c r="G11" i="3"/>
  <c r="F11" i="3"/>
  <c r="E11" i="3"/>
  <c r="C11" i="3"/>
  <c r="G10" i="3"/>
  <c r="E10" i="3"/>
  <c r="D10" i="3"/>
  <c r="D11" i="3" s="1"/>
  <c r="H11" i="3" s="1"/>
  <c r="C10" i="3"/>
  <c r="B10" i="3"/>
  <c r="M11" i="3" s="1"/>
  <c r="G9" i="3"/>
  <c r="E9" i="3"/>
  <c r="D9" i="3"/>
  <c r="F8" i="3"/>
  <c r="F9" i="3" s="1"/>
  <c r="E8" i="3"/>
  <c r="C8" i="3"/>
  <c r="C9" i="3" s="1"/>
  <c r="H9" i="3" s="1"/>
  <c r="G7" i="3"/>
  <c r="F7" i="3"/>
  <c r="E7" i="3"/>
  <c r="C7" i="3"/>
  <c r="F6" i="3"/>
  <c r="D6" i="3"/>
  <c r="D7" i="3" s="1"/>
  <c r="M5" i="3"/>
  <c r="F5" i="3"/>
  <c r="E5" i="3"/>
  <c r="D5" i="3"/>
  <c r="C5" i="3"/>
  <c r="G4" i="3"/>
  <c r="G5" i="3" s="1"/>
  <c r="B4" i="3"/>
  <c r="H3" i="3"/>
  <c r="G3" i="3"/>
  <c r="F3" i="3"/>
  <c r="E3" i="3"/>
  <c r="D3" i="3"/>
  <c r="C3" i="3"/>
  <c r="I1" i="3"/>
  <c r="N1275" i="2"/>
  <c r="N1262" i="2"/>
  <c r="A1262" i="2"/>
  <c r="N1249" i="2"/>
  <c r="N1197" i="2"/>
  <c r="N1184" i="2"/>
  <c r="A1184" i="2"/>
  <c r="N1171" i="2"/>
  <c r="A1132" i="2"/>
  <c r="N1119" i="2"/>
  <c r="N1106" i="2"/>
  <c r="N1093" i="2"/>
  <c r="N1054" i="2"/>
  <c r="N1041" i="2"/>
  <c r="N1028" i="2"/>
  <c r="A1028" i="2"/>
  <c r="N1015" i="2"/>
  <c r="N963" i="2"/>
  <c r="N950" i="2"/>
  <c r="A950" i="2"/>
  <c r="N937" i="2"/>
  <c r="A898" i="2"/>
  <c r="N885" i="2"/>
  <c r="N872" i="2"/>
  <c r="A872" i="2"/>
  <c r="N859" i="2"/>
  <c r="A820" i="2"/>
  <c r="N807" i="2"/>
  <c r="N794" i="2"/>
  <c r="N781" i="2"/>
  <c r="N742" i="2"/>
  <c r="N729" i="2"/>
  <c r="A716" i="2"/>
  <c r="N703" i="2"/>
  <c r="N651" i="2"/>
  <c r="N638" i="2"/>
  <c r="A638" i="2"/>
  <c r="N625" i="2"/>
  <c r="A586" i="2"/>
  <c r="N573" i="2"/>
  <c r="N560" i="2"/>
  <c r="N547" i="2"/>
  <c r="N508" i="2"/>
  <c r="N495" i="2"/>
  <c r="A482" i="2"/>
  <c r="N469" i="2"/>
  <c r="N417" i="2"/>
  <c r="N404" i="2"/>
  <c r="A404" i="2"/>
  <c r="N391" i="2"/>
  <c r="A352" i="2"/>
  <c r="N339" i="2"/>
  <c r="N326" i="2"/>
  <c r="N313" i="2"/>
  <c r="N274" i="2"/>
  <c r="N261" i="2"/>
  <c r="A248" i="2"/>
  <c r="N235" i="2"/>
  <c r="N183" i="2"/>
  <c r="N170" i="2"/>
  <c r="A170" i="2"/>
  <c r="N157" i="2"/>
  <c r="A118" i="2"/>
  <c r="N105" i="2"/>
  <c r="N92" i="2"/>
  <c r="N79" i="2"/>
  <c r="N40" i="2"/>
  <c r="N27" i="2"/>
  <c r="A14" i="2"/>
  <c r="N1" i="2"/>
  <c r="B96" i="1"/>
  <c r="B460" i="3" s="1"/>
  <c r="M461" i="3" s="1"/>
  <c r="B95" i="1"/>
  <c r="B458" i="3" s="1"/>
  <c r="M459" i="3" s="1"/>
  <c r="B94" i="1"/>
  <c r="B456" i="3" s="1"/>
  <c r="M457" i="3" s="1"/>
  <c r="B93" i="1"/>
  <c r="B454" i="3" s="1"/>
  <c r="M455" i="3" s="1"/>
  <c r="B92" i="1"/>
  <c r="B452" i="3" s="1"/>
  <c r="M453" i="3" s="1"/>
  <c r="B91" i="1"/>
  <c r="A1249" i="2" s="1"/>
  <c r="F88" i="1"/>
  <c r="B446" i="3" s="1"/>
  <c r="M447" i="3" s="1"/>
  <c r="D88" i="1"/>
  <c r="B432" i="3" s="1"/>
  <c r="M433" i="3" s="1"/>
  <c r="B88" i="1"/>
  <c r="B418" i="3" s="1"/>
  <c r="M419" i="3" s="1"/>
  <c r="F87" i="1"/>
  <c r="B444" i="3" s="1"/>
  <c r="M445" i="3" s="1"/>
  <c r="D87" i="1"/>
  <c r="B87" i="1"/>
  <c r="B416" i="3" s="1"/>
  <c r="M417" i="3" s="1"/>
  <c r="F86" i="1"/>
  <c r="B442" i="3" s="1"/>
  <c r="M443" i="3" s="1"/>
  <c r="D86" i="1"/>
  <c r="B428" i="3" s="1"/>
  <c r="M429" i="3" s="1"/>
  <c r="B86" i="1"/>
  <c r="B414" i="3" s="1"/>
  <c r="M415" i="3" s="1"/>
  <c r="F85" i="1"/>
  <c r="B440" i="3" s="1"/>
  <c r="M441" i="3" s="1"/>
  <c r="D85" i="1"/>
  <c r="B426" i="3" s="1"/>
  <c r="M427" i="3" s="1"/>
  <c r="B85" i="1"/>
  <c r="B412" i="3" s="1"/>
  <c r="M413" i="3" s="1"/>
  <c r="F84" i="1"/>
  <c r="N1210" i="2" s="1"/>
  <c r="D84" i="1"/>
  <c r="B424" i="3" s="1"/>
  <c r="M425" i="3" s="1"/>
  <c r="B84" i="1"/>
  <c r="B410" i="3" s="1"/>
  <c r="M411" i="3" s="1"/>
  <c r="F83" i="1"/>
  <c r="B436" i="3" s="1"/>
  <c r="M437" i="3" s="1"/>
  <c r="D83" i="1"/>
  <c r="B83" i="1"/>
  <c r="B408" i="3" s="1"/>
  <c r="F80" i="1"/>
  <c r="B404" i="3" s="1"/>
  <c r="M405" i="3" s="1"/>
  <c r="D80" i="1"/>
  <c r="B390" i="3" s="1"/>
  <c r="M391" i="3" s="1"/>
  <c r="B80" i="1"/>
  <c r="F79" i="1"/>
  <c r="B402" i="3" s="1"/>
  <c r="M403" i="3" s="1"/>
  <c r="D79" i="1"/>
  <c r="B388" i="3" s="1"/>
  <c r="M389" i="3" s="1"/>
  <c r="B79" i="1"/>
  <c r="A1041" i="2" s="1"/>
  <c r="F78" i="1"/>
  <c r="B400" i="3" s="1"/>
  <c r="M401" i="3" s="1"/>
  <c r="D78" i="1"/>
  <c r="N1067" i="2" s="1"/>
  <c r="B78" i="1"/>
  <c r="B372" i="3" s="1"/>
  <c r="M373" i="3" s="1"/>
  <c r="F77" i="1"/>
  <c r="B398" i="3" s="1"/>
  <c r="M399" i="3" s="1"/>
  <c r="D77" i="1"/>
  <c r="B77" i="1"/>
  <c r="B370" i="3" s="1"/>
  <c r="M371" i="3" s="1"/>
  <c r="F76" i="1"/>
  <c r="B396" i="3" s="1"/>
  <c r="M397" i="3" s="1"/>
  <c r="D76" i="1"/>
  <c r="B382" i="3" s="1"/>
  <c r="M383" i="3" s="1"/>
  <c r="B76" i="1"/>
  <c r="B368" i="3" s="1"/>
  <c r="M369" i="3" s="1"/>
  <c r="F75" i="1"/>
  <c r="B394" i="3" s="1"/>
  <c r="M395" i="3" s="1"/>
  <c r="D75" i="1"/>
  <c r="B380" i="3" s="1"/>
  <c r="M381" i="3" s="1"/>
  <c r="B75" i="1"/>
  <c r="A1015" i="2" s="1"/>
  <c r="F72" i="1"/>
  <c r="N1002" i="2" s="1"/>
  <c r="D72" i="1"/>
  <c r="B348" i="3" s="1"/>
  <c r="M349" i="3" s="1"/>
  <c r="B72" i="1"/>
  <c r="B334" i="3" s="1"/>
  <c r="M335" i="3" s="1"/>
  <c r="F71" i="1"/>
  <c r="A1002" i="2" s="1"/>
  <c r="D71" i="1"/>
  <c r="B71" i="1"/>
  <c r="A924" i="2" s="1"/>
  <c r="F70" i="1"/>
  <c r="B358" i="3" s="1"/>
  <c r="M359" i="3" s="1"/>
  <c r="D70" i="1"/>
  <c r="B344" i="3" s="1"/>
  <c r="M345" i="3" s="1"/>
  <c r="B70" i="1"/>
  <c r="B330" i="3" s="1"/>
  <c r="M331" i="3" s="1"/>
  <c r="F69" i="1"/>
  <c r="B356" i="3" s="1"/>
  <c r="M357" i="3" s="1"/>
  <c r="D69" i="1"/>
  <c r="B342" i="3" s="1"/>
  <c r="M343" i="3" s="1"/>
  <c r="B69" i="1"/>
  <c r="B328" i="3" s="1"/>
  <c r="M329" i="3" s="1"/>
  <c r="F68" i="1"/>
  <c r="N976" i="2" s="1"/>
  <c r="D68" i="1"/>
  <c r="B340" i="3" s="1"/>
  <c r="B68" i="1"/>
  <c r="N898" i="2" s="1"/>
  <c r="F67" i="1"/>
  <c r="B352" i="3" s="1"/>
  <c r="M353" i="3" s="1"/>
  <c r="D67" i="1"/>
  <c r="A937" i="2" s="1"/>
  <c r="B67" i="1"/>
  <c r="B324" i="3" s="1"/>
  <c r="D64" i="1"/>
  <c r="B320" i="3" s="1"/>
  <c r="M321" i="3" s="1"/>
  <c r="B64" i="1"/>
  <c r="B306" i="3" s="1"/>
  <c r="M307" i="3" s="1"/>
  <c r="D63" i="1"/>
  <c r="B318" i="3" s="1"/>
  <c r="M319" i="3" s="1"/>
  <c r="B63" i="1"/>
  <c r="A846" i="2" s="1"/>
  <c r="D62" i="1"/>
  <c r="B316" i="3" s="1"/>
  <c r="M317" i="3" s="1"/>
  <c r="B62" i="1"/>
  <c r="N833" i="2" s="1"/>
  <c r="D61" i="1"/>
  <c r="B314" i="3" s="1"/>
  <c r="M315" i="3" s="1"/>
  <c r="B61" i="1"/>
  <c r="B300" i="3" s="1"/>
  <c r="M301" i="3" s="1"/>
  <c r="D60" i="1"/>
  <c r="B312" i="3" s="1"/>
  <c r="M313" i="3" s="1"/>
  <c r="B60" i="1"/>
  <c r="N820" i="2" s="1"/>
  <c r="D59" i="1"/>
  <c r="B59" i="1"/>
  <c r="B296" i="3" s="1"/>
  <c r="F56" i="1"/>
  <c r="B292" i="3" s="1"/>
  <c r="M293" i="3" s="1"/>
  <c r="D56" i="1"/>
  <c r="B278" i="3" s="1"/>
  <c r="M279" i="3" s="1"/>
  <c r="B56" i="1"/>
  <c r="F55" i="1"/>
  <c r="B290" i="3" s="1"/>
  <c r="M291" i="3" s="1"/>
  <c r="D55" i="1"/>
  <c r="B276" i="3" s="1"/>
  <c r="M277" i="3" s="1"/>
  <c r="B55" i="1"/>
  <c r="B262" i="3" s="1"/>
  <c r="M263" i="3" s="1"/>
  <c r="F54" i="1"/>
  <c r="B288" i="3" s="1"/>
  <c r="M289" i="3" s="1"/>
  <c r="D54" i="1"/>
  <c r="N755" i="2" s="1"/>
  <c r="B54" i="1"/>
  <c r="N716" i="2" s="1"/>
  <c r="F53" i="1"/>
  <c r="B286" i="3" s="1"/>
  <c r="M287" i="3" s="1"/>
  <c r="D53" i="1"/>
  <c r="B53" i="1"/>
  <c r="B258" i="3" s="1"/>
  <c r="M259" i="3" s="1"/>
  <c r="F52" i="1"/>
  <c r="B284" i="3" s="1"/>
  <c r="M285" i="3" s="1"/>
  <c r="D52" i="1"/>
  <c r="B270" i="3" s="1"/>
  <c r="M271" i="3" s="1"/>
  <c r="B52" i="1"/>
  <c r="B256" i="3" s="1"/>
  <c r="M257" i="3" s="1"/>
  <c r="F51" i="1"/>
  <c r="A781" i="2" s="1"/>
  <c r="D51" i="1"/>
  <c r="B268" i="3" s="1"/>
  <c r="M269" i="3" s="1"/>
  <c r="B51" i="1"/>
  <c r="B254" i="3" s="1"/>
  <c r="M255" i="3" s="1"/>
  <c r="F48" i="1"/>
  <c r="N690" i="2" s="1"/>
  <c r="D48" i="1"/>
  <c r="B48" i="1"/>
  <c r="N612" i="2" s="1"/>
  <c r="F47" i="1"/>
  <c r="A690" i="2" s="1"/>
  <c r="D47" i="1"/>
  <c r="B47" i="1"/>
  <c r="A612" i="2" s="1"/>
  <c r="F46" i="1"/>
  <c r="N677" i="2" s="1"/>
  <c r="D46" i="1"/>
  <c r="B232" i="3" s="1"/>
  <c r="M233" i="3" s="1"/>
  <c r="B46" i="1"/>
  <c r="N599" i="2" s="1"/>
  <c r="F45" i="1"/>
  <c r="A677" i="2" s="1"/>
  <c r="D45" i="1"/>
  <c r="B230" i="3" s="1"/>
  <c r="M231" i="3" s="1"/>
  <c r="B45" i="1"/>
  <c r="A599" i="2" s="1"/>
  <c r="F44" i="1"/>
  <c r="B242" i="3" s="1"/>
  <c r="M243" i="3" s="1"/>
  <c r="D44" i="1"/>
  <c r="B44" i="1"/>
  <c r="N586" i="2" s="1"/>
  <c r="F43" i="1"/>
  <c r="B240" i="3" s="1"/>
  <c r="M241" i="3" s="1"/>
  <c r="D43" i="1"/>
  <c r="B43" i="1"/>
  <c r="B212" i="3" s="1"/>
  <c r="M213" i="3" s="1"/>
  <c r="F40" i="1"/>
  <c r="B208" i="3" s="1"/>
  <c r="M209" i="3" s="1"/>
  <c r="D40" i="1"/>
  <c r="N534" i="2" s="1"/>
  <c r="B40" i="1"/>
  <c r="B180" i="3" s="1"/>
  <c r="M181" i="3" s="1"/>
  <c r="F39" i="1"/>
  <c r="B206" i="3" s="1"/>
  <c r="M207" i="3" s="1"/>
  <c r="D39" i="1"/>
  <c r="A534" i="2" s="1"/>
  <c r="B39" i="1"/>
  <c r="B178" i="3" s="1"/>
  <c r="M179" i="3" s="1"/>
  <c r="F38" i="1"/>
  <c r="B204" i="3" s="1"/>
  <c r="M205" i="3" s="1"/>
  <c r="D38" i="1"/>
  <c r="N521" i="2" s="1"/>
  <c r="B38" i="1"/>
  <c r="B176" i="3" s="1"/>
  <c r="M177" i="3" s="1"/>
  <c r="F37" i="1"/>
  <c r="A560" i="2" s="1"/>
  <c r="D37" i="1"/>
  <c r="B37" i="1"/>
  <c r="B174" i="3" s="1"/>
  <c r="M175" i="3" s="1"/>
  <c r="F36" i="1"/>
  <c r="B200" i="3" s="1"/>
  <c r="M201" i="3" s="1"/>
  <c r="D36" i="1"/>
  <c r="B186" i="3" s="1"/>
  <c r="M187" i="3" s="1"/>
  <c r="B36" i="1"/>
  <c r="F35" i="1"/>
  <c r="A547" i="2" s="1"/>
  <c r="D35" i="1"/>
  <c r="B184" i="3" s="1"/>
  <c r="M185" i="3" s="1"/>
  <c r="B35" i="1"/>
  <c r="A469" i="2" s="1"/>
  <c r="F32" i="1"/>
  <c r="N456" i="2" s="1"/>
  <c r="D32" i="1"/>
  <c r="B32" i="1"/>
  <c r="N378" i="2" s="1"/>
  <c r="F31" i="1"/>
  <c r="A456" i="2" s="1"/>
  <c r="D31" i="1"/>
  <c r="B31" i="1"/>
  <c r="A378" i="2" s="1"/>
  <c r="F30" i="1"/>
  <c r="N443" i="2" s="1"/>
  <c r="D30" i="1"/>
  <c r="B148" i="3" s="1"/>
  <c r="M149" i="3" s="1"/>
  <c r="B30" i="1"/>
  <c r="N365" i="2" s="1"/>
  <c r="F29" i="1"/>
  <c r="A443" i="2" s="1"/>
  <c r="D29" i="1"/>
  <c r="B146" i="3" s="1"/>
  <c r="M147" i="3" s="1"/>
  <c r="B29" i="1"/>
  <c r="A365" i="2" s="1"/>
  <c r="F28" i="1"/>
  <c r="N430" i="2" s="1"/>
  <c r="D28" i="1"/>
  <c r="B144" i="3" s="1"/>
  <c r="M145" i="3" s="1"/>
  <c r="B28" i="1"/>
  <c r="N352" i="2" s="1"/>
  <c r="F27" i="1"/>
  <c r="A430" i="2" s="1"/>
  <c r="D27" i="1"/>
  <c r="A391" i="2" s="1"/>
  <c r="B27" i="1"/>
  <c r="B128" i="3" s="1"/>
  <c r="M129" i="3" s="1"/>
  <c r="F24" i="1"/>
  <c r="B124" i="3" s="1"/>
  <c r="M125" i="3" s="1"/>
  <c r="D24" i="1"/>
  <c r="N300" i="2" s="1"/>
  <c r="B24" i="1"/>
  <c r="F23" i="1"/>
  <c r="A339" i="2" s="1"/>
  <c r="D23" i="1"/>
  <c r="A300" i="2" s="1"/>
  <c r="B23" i="1"/>
  <c r="B94" i="3" s="1"/>
  <c r="M95" i="3" s="1"/>
  <c r="F22" i="1"/>
  <c r="B120" i="3" s="1"/>
  <c r="M121" i="3" s="1"/>
  <c r="D22" i="1"/>
  <c r="N287" i="2" s="1"/>
  <c r="B22" i="1"/>
  <c r="B92" i="3" s="1"/>
  <c r="M93" i="3" s="1"/>
  <c r="F21" i="1"/>
  <c r="A326" i="2" s="1"/>
  <c r="D21" i="1"/>
  <c r="A287" i="2" s="1"/>
  <c r="B21" i="1"/>
  <c r="B90" i="3" s="1"/>
  <c r="M91" i="3" s="1"/>
  <c r="F20" i="1"/>
  <c r="D20" i="1"/>
  <c r="B20" i="1"/>
  <c r="B88" i="3" s="1"/>
  <c r="M89" i="3" s="1"/>
  <c r="F19" i="1"/>
  <c r="A313" i="2" s="1"/>
  <c r="D19" i="1"/>
  <c r="A274" i="2" s="1"/>
  <c r="B19" i="1"/>
  <c r="A235" i="2" s="1"/>
  <c r="F16" i="1"/>
  <c r="N222" i="2" s="1"/>
  <c r="D16" i="1"/>
  <c r="B68" i="3" s="1"/>
  <c r="M69" i="3" s="1"/>
  <c r="B16" i="1"/>
  <c r="N144" i="2" s="1"/>
  <c r="F15" i="1"/>
  <c r="A222" i="2" s="1"/>
  <c r="D15" i="1"/>
  <c r="B15" i="1"/>
  <c r="A144" i="2" s="1"/>
  <c r="F14" i="1"/>
  <c r="N209" i="2" s="1"/>
  <c r="D14" i="1"/>
  <c r="B64" i="3" s="1"/>
  <c r="M65" i="3" s="1"/>
  <c r="B14" i="1"/>
  <c r="N131" i="2" s="1"/>
  <c r="F13" i="1"/>
  <c r="B76" i="3" s="1"/>
  <c r="M77" i="3" s="1"/>
  <c r="D13" i="1"/>
  <c r="B62" i="3" s="1"/>
  <c r="M63" i="3" s="1"/>
  <c r="B13" i="1"/>
  <c r="A131" i="2" s="1"/>
  <c r="F12" i="1"/>
  <c r="N196" i="2" s="1"/>
  <c r="D12" i="1"/>
  <c r="B12" i="1"/>
  <c r="N118" i="2" s="1"/>
  <c r="F11" i="1"/>
  <c r="B72" i="3" s="1"/>
  <c r="M73" i="3" s="1"/>
  <c r="D11" i="1"/>
  <c r="B11" i="1"/>
  <c r="B44" i="3" s="1"/>
  <c r="M45" i="3" s="1"/>
  <c r="F8" i="1"/>
  <c r="D8" i="1"/>
  <c r="B26" i="3" s="1"/>
  <c r="M27" i="3" s="1"/>
  <c r="B8" i="1"/>
  <c r="F7" i="1"/>
  <c r="A105" i="2" s="1"/>
  <c r="D7" i="1"/>
  <c r="A66" i="2" s="1"/>
  <c r="B7" i="1"/>
  <c r="A27" i="2" s="1"/>
  <c r="F6" i="1"/>
  <c r="B36" i="3" s="1"/>
  <c r="M37" i="3" s="1"/>
  <c r="D6" i="1"/>
  <c r="N53" i="2" s="1"/>
  <c r="B6" i="1"/>
  <c r="N14" i="2" s="1"/>
  <c r="F5" i="1"/>
  <c r="B34" i="3" s="1"/>
  <c r="M35" i="3" s="1"/>
  <c r="D5" i="1"/>
  <c r="B5" i="1"/>
  <c r="B6" i="3" s="1"/>
  <c r="M7" i="3" s="1"/>
  <c r="F4" i="1"/>
  <c r="D4" i="1"/>
  <c r="B18" i="3" s="1"/>
  <c r="M19" i="3" s="1"/>
  <c r="B4" i="1"/>
  <c r="F3" i="1"/>
  <c r="A79" i="2" s="1"/>
  <c r="D3" i="1"/>
  <c r="B16" i="3" s="1"/>
  <c r="M17" i="3" s="1"/>
  <c r="B3" i="1"/>
  <c r="A1" i="2" s="1"/>
  <c r="N9" i="3" l="1"/>
  <c r="N121" i="3"/>
  <c r="N79" i="3"/>
  <c r="N129" i="3"/>
  <c r="N313" i="3"/>
  <c r="H5" i="3"/>
  <c r="N31" i="3"/>
  <c r="N89" i="3"/>
  <c r="H159" i="3"/>
  <c r="N209" i="3"/>
  <c r="N243" i="3"/>
  <c r="N283" i="3"/>
  <c r="N307" i="3"/>
  <c r="N329" i="3"/>
  <c r="B338" i="3"/>
  <c r="M339" i="3" s="1"/>
  <c r="N417" i="3"/>
  <c r="N429" i="3"/>
  <c r="N55" i="3"/>
  <c r="H95" i="3"/>
  <c r="H139" i="3"/>
  <c r="N171" i="3"/>
  <c r="N19" i="3"/>
  <c r="H35" i="3"/>
  <c r="N65" i="3"/>
  <c r="N67" i="3"/>
  <c r="N73" i="3"/>
  <c r="N137" i="3"/>
  <c r="B142" i="3"/>
  <c r="M143" i="3" s="1"/>
  <c r="N255" i="3"/>
  <c r="N271" i="3"/>
  <c r="N461" i="3"/>
  <c r="N229" i="3"/>
  <c r="N317" i="3"/>
  <c r="H25" i="3"/>
  <c r="N201" i="3"/>
  <c r="H49" i="3"/>
  <c r="H97" i="3"/>
  <c r="N135" i="3"/>
  <c r="N143" i="3"/>
  <c r="H173" i="3"/>
  <c r="N185" i="3"/>
  <c r="H195" i="3"/>
  <c r="H205" i="3"/>
  <c r="H219" i="3"/>
  <c r="N259" i="3"/>
  <c r="N353" i="3"/>
  <c r="H357" i="3"/>
  <c r="H419" i="3"/>
  <c r="N425" i="3"/>
  <c r="N59" i="3"/>
  <c r="H51" i="3"/>
  <c r="N23" i="3"/>
  <c r="N77" i="3"/>
  <c r="H83" i="3"/>
  <c r="N93" i="3"/>
  <c r="H107" i="3"/>
  <c r="N125" i="3"/>
  <c r="N147" i="3"/>
  <c r="N215" i="3"/>
  <c r="N231" i="3"/>
  <c r="N333" i="3"/>
  <c r="N343" i="3"/>
  <c r="H375" i="3"/>
  <c r="H105" i="3"/>
  <c r="H149" i="3"/>
  <c r="H37" i="3"/>
  <c r="H53" i="3"/>
  <c r="N103" i="3"/>
  <c r="H111" i="3"/>
  <c r="H123" i="3"/>
  <c r="N193" i="3"/>
  <c r="H223" i="3"/>
  <c r="N237" i="3"/>
  <c r="N395" i="3"/>
  <c r="N459" i="3"/>
  <c r="N349" i="3"/>
  <c r="N325" i="3"/>
  <c r="N457" i="3"/>
  <c r="N167" i="3"/>
  <c r="H41" i="3"/>
  <c r="N81" i="3"/>
  <c r="N115" i="3"/>
  <c r="H119" i="3"/>
  <c r="N131" i="3"/>
  <c r="H165" i="3"/>
  <c r="H191" i="3"/>
  <c r="N199" i="3"/>
  <c r="N241" i="3"/>
  <c r="N263" i="3"/>
  <c r="N293" i="3"/>
  <c r="N409" i="3"/>
  <c r="N415" i="3"/>
  <c r="H431" i="3"/>
  <c r="N3" i="3"/>
  <c r="N187" i="3"/>
  <c r="N13" i="3"/>
  <c r="N305" i="3"/>
  <c r="N381" i="3"/>
  <c r="B20" i="3"/>
  <c r="M21" i="3" s="1"/>
  <c r="D10" i="4" s="1"/>
  <c r="E10" i="4" s="1"/>
  <c r="A53" i="2"/>
  <c r="A157" i="2"/>
  <c r="B58" i="3"/>
  <c r="M59" i="3" s="1"/>
  <c r="B66" i="3"/>
  <c r="M67" i="3" s="1"/>
  <c r="A183" i="2"/>
  <c r="B150" i="3"/>
  <c r="M151" i="3" s="1"/>
  <c r="A417" i="2"/>
  <c r="A521" i="2"/>
  <c r="B188" i="3"/>
  <c r="M189" i="3" s="1"/>
  <c r="A625" i="2"/>
  <c r="B226" i="3"/>
  <c r="M227" i="3" s="1"/>
  <c r="A651" i="2"/>
  <c r="B234" i="3"/>
  <c r="M235" i="3" s="1"/>
  <c r="A755" i="2"/>
  <c r="B272" i="3"/>
  <c r="M273" i="3" s="1"/>
  <c r="A859" i="2"/>
  <c r="B310" i="3"/>
  <c r="M311" i="3" s="1"/>
  <c r="B346" i="3"/>
  <c r="M347" i="3" s="1"/>
  <c r="A963" i="2"/>
  <c r="A1067" i="2"/>
  <c r="B384" i="3"/>
  <c r="M385" i="3" s="1"/>
  <c r="A1171" i="2"/>
  <c r="B422" i="3"/>
  <c r="M423" i="3" s="1"/>
  <c r="B430" i="3"/>
  <c r="M431" i="3" s="1"/>
  <c r="A1197" i="2"/>
  <c r="N17" i="3"/>
  <c r="H47" i="3"/>
  <c r="N61" i="3"/>
  <c r="N87" i="3"/>
  <c r="N203" i="3"/>
  <c r="N315" i="3"/>
  <c r="N327" i="3"/>
  <c r="N331" i="3"/>
  <c r="N391" i="3"/>
  <c r="N441" i="3"/>
  <c r="N207" i="3"/>
  <c r="N11" i="3"/>
  <c r="H175" i="3"/>
  <c r="H217" i="3"/>
  <c r="N319" i="3"/>
  <c r="N341" i="3"/>
  <c r="N33" i="3"/>
  <c r="H63" i="3"/>
  <c r="N91" i="3"/>
  <c r="H133" i="3"/>
  <c r="N151" i="3"/>
  <c r="N161" i="3"/>
  <c r="N177" i="3"/>
  <c r="N181" i="3"/>
  <c r="H363" i="3"/>
  <c r="N403" i="3"/>
  <c r="N427" i="3"/>
  <c r="N445" i="3"/>
  <c r="N455" i="3"/>
  <c r="N273" i="3"/>
  <c r="N39" i="3"/>
  <c r="H69" i="3"/>
  <c r="K315" i="3" s="1"/>
  <c r="N189" i="3"/>
  <c r="N397" i="3"/>
  <c r="H7" i="3"/>
  <c r="N21" i="3"/>
  <c r="H27" i="3"/>
  <c r="N75" i="3"/>
  <c r="B104" i="3"/>
  <c r="M105" i="3" s="1"/>
  <c r="N145" i="3"/>
  <c r="H179" i="3"/>
  <c r="N257" i="3"/>
  <c r="N311" i="3"/>
  <c r="N347" i="3"/>
  <c r="N355" i="3"/>
  <c r="N401" i="3"/>
  <c r="G57" i="4"/>
  <c r="G147" i="4"/>
  <c r="G66" i="4"/>
  <c r="N248" i="2"/>
  <c r="N482" i="2"/>
  <c r="H321" i="3"/>
  <c r="H345" i="3"/>
  <c r="B438" i="3"/>
  <c r="M439" i="3" s="1"/>
  <c r="G13" i="4"/>
  <c r="G111" i="4"/>
  <c r="G183" i="4"/>
  <c r="D183" i="4"/>
  <c r="E183" i="4" s="1"/>
  <c r="A261" i="2"/>
  <c r="A495" i="2"/>
  <c r="A573" i="2"/>
  <c r="A729" i="2"/>
  <c r="A807" i="2"/>
  <c r="A885" i="2"/>
  <c r="A1119" i="2"/>
  <c r="A1275" i="2"/>
  <c r="B8" i="3"/>
  <c r="M9" i="3" s="1"/>
  <c r="B46" i="3"/>
  <c r="M47" i="3" s="1"/>
  <c r="B52" i="3"/>
  <c r="M53" i="3" s="1"/>
  <c r="B100" i="3"/>
  <c r="M101" i="3" s="1"/>
  <c r="B110" i="3"/>
  <c r="M111" i="3" s="1"/>
  <c r="B118" i="3"/>
  <c r="M119" i="3" s="1"/>
  <c r="B156" i="3"/>
  <c r="M157" i="3" s="1"/>
  <c r="B166" i="3"/>
  <c r="M167" i="3" s="1"/>
  <c r="B222" i="3"/>
  <c r="M223" i="3" s="1"/>
  <c r="H269" i="3"/>
  <c r="B298" i="3"/>
  <c r="M299" i="3" s="1"/>
  <c r="B360" i="3"/>
  <c r="M361" i="3" s="1"/>
  <c r="H373" i="3"/>
  <c r="B386" i="3"/>
  <c r="M387" i="3" s="1"/>
  <c r="H405" i="3"/>
  <c r="H451" i="3"/>
  <c r="H473" i="3"/>
  <c r="G2" i="4"/>
  <c r="AB64" i="5" s="1"/>
  <c r="G130" i="4"/>
  <c r="G159" i="4"/>
  <c r="G41" i="4"/>
  <c r="N289" i="3"/>
  <c r="G129" i="4"/>
  <c r="B246" i="3"/>
  <c r="M247" i="3" s="1"/>
  <c r="B274" i="3"/>
  <c r="M275" i="3" s="1"/>
  <c r="H433" i="3"/>
  <c r="G29" i="4"/>
  <c r="G141" i="4"/>
  <c r="AD37" i="5"/>
  <c r="A794" i="2"/>
  <c r="H279" i="3"/>
  <c r="G50" i="4"/>
  <c r="A40" i="2"/>
  <c r="A196" i="2"/>
  <c r="A508" i="2"/>
  <c r="A664" i="2"/>
  <c r="A742" i="2"/>
  <c r="A976" i="2"/>
  <c r="A1054" i="2"/>
  <c r="A1210" i="2"/>
  <c r="B54" i="3"/>
  <c r="M55" i="3" s="1"/>
  <c r="H285" i="3"/>
  <c r="H299" i="3"/>
  <c r="B332" i="3"/>
  <c r="M333" i="3" s="1"/>
  <c r="B354" i="3"/>
  <c r="M355" i="3" s="1"/>
  <c r="H439" i="3"/>
  <c r="G30" i="4"/>
  <c r="G36" i="4"/>
  <c r="G44" i="4"/>
  <c r="G52" i="4"/>
  <c r="G60" i="4"/>
  <c r="G68" i="4"/>
  <c r="G76" i="4"/>
  <c r="G84" i="4"/>
  <c r="G123" i="4"/>
  <c r="G42" i="4"/>
  <c r="B132" i="3"/>
  <c r="M133" i="3" s="1"/>
  <c r="B170" i="3"/>
  <c r="M171" i="3" s="1"/>
  <c r="B190" i="3"/>
  <c r="M191" i="3" s="1"/>
  <c r="H233" i="3"/>
  <c r="B244" i="3"/>
  <c r="M245" i="3" s="1"/>
  <c r="B260" i="3"/>
  <c r="M261" i="3" s="1"/>
  <c r="B304" i="3"/>
  <c r="M305" i="3" s="1"/>
  <c r="K367" i="3"/>
  <c r="H377" i="3"/>
  <c r="H447" i="3"/>
  <c r="G37" i="4"/>
  <c r="G45" i="4"/>
  <c r="G53" i="4"/>
  <c r="G33" i="4"/>
  <c r="B164" i="3"/>
  <c r="M165" i="3" s="1"/>
  <c r="D58" i="4"/>
  <c r="E58" i="4" s="1"/>
  <c r="G58" i="4"/>
  <c r="N664" i="2"/>
  <c r="B2" i="3"/>
  <c r="M3" i="3" s="1"/>
  <c r="D30" i="4" s="1"/>
  <c r="E30" i="4" s="1"/>
  <c r="A209" i="2"/>
  <c r="A833" i="2"/>
  <c r="A911" i="2"/>
  <c r="A989" i="2"/>
  <c r="A1145" i="2"/>
  <c r="A1223" i="2"/>
  <c r="B22" i="3"/>
  <c r="M23" i="3" s="1"/>
  <c r="B78" i="3"/>
  <c r="M79" i="3" s="1"/>
  <c r="B80" i="3"/>
  <c r="M81" i="3" s="1"/>
  <c r="B130" i="3"/>
  <c r="M131" i="3" s="1"/>
  <c r="B136" i="3"/>
  <c r="M137" i="3" s="1"/>
  <c r="B192" i="3"/>
  <c r="M193" i="3" s="1"/>
  <c r="H277" i="3"/>
  <c r="B302" i="3"/>
  <c r="M303" i="3" s="1"/>
  <c r="H443" i="3"/>
  <c r="H467" i="3"/>
  <c r="G9" i="4"/>
  <c r="G38" i="4"/>
  <c r="G46" i="4"/>
  <c r="G54" i="4"/>
  <c r="G62" i="4"/>
  <c r="G6" i="4"/>
  <c r="AB48" i="5" s="1"/>
  <c r="D190" i="4"/>
  <c r="E190" i="4" s="1"/>
  <c r="G190" i="4"/>
  <c r="A1106" i="2"/>
  <c r="H287" i="3"/>
  <c r="H301" i="3"/>
  <c r="D166" i="4"/>
  <c r="E166" i="4" s="1"/>
  <c r="G166" i="4"/>
  <c r="B248" i="3"/>
  <c r="M249" i="3" s="1"/>
  <c r="N911" i="2"/>
  <c r="N989" i="2"/>
  <c r="N1145" i="2"/>
  <c r="N1223" i="2"/>
  <c r="B24" i="3"/>
  <c r="M25" i="3" s="1"/>
  <c r="B74" i="3"/>
  <c r="M75" i="3" s="1"/>
  <c r="H247" i="3"/>
  <c r="H251" i="3"/>
  <c r="H275" i="3"/>
  <c r="K297" i="3"/>
  <c r="H371" i="3"/>
  <c r="G10" i="4"/>
  <c r="A768" i="2"/>
  <c r="A1080" i="2"/>
  <c r="A1158" i="2"/>
  <c r="A1236" i="2"/>
  <c r="B82" i="3"/>
  <c r="M83" i="3" s="1"/>
  <c r="B138" i="3"/>
  <c r="M139" i="3" s="1"/>
  <c r="B194" i="3"/>
  <c r="M195" i="3" s="1"/>
  <c r="B202" i="3"/>
  <c r="M203" i="3" s="1"/>
  <c r="B282" i="3"/>
  <c r="M283" i="3" s="1"/>
  <c r="H335" i="3"/>
  <c r="H437" i="3"/>
  <c r="H453" i="3"/>
  <c r="G26" i="4"/>
  <c r="D72" i="4"/>
  <c r="E72" i="4" s="1"/>
  <c r="G165" i="4"/>
  <c r="N66" i="2"/>
  <c r="N768" i="2"/>
  <c r="N846" i="2"/>
  <c r="N924" i="2"/>
  <c r="N1080" i="2"/>
  <c r="N1158" i="2"/>
  <c r="N1236" i="2"/>
  <c r="H245" i="3"/>
  <c r="H265" i="3"/>
  <c r="H423" i="3"/>
  <c r="G49" i="4"/>
  <c r="A92" i="2"/>
  <c r="G34" i="4"/>
  <c r="K291" i="3"/>
  <c r="N1132" i="2"/>
  <c r="A703" i="2"/>
  <c r="A1093" i="2"/>
  <c r="H303" i="3"/>
  <c r="H359" i="3"/>
  <c r="H369" i="3"/>
  <c r="H413" i="3"/>
  <c r="G5" i="4"/>
  <c r="AA37" i="7" s="1"/>
  <c r="G40" i="4"/>
  <c r="G48" i="4"/>
  <c r="G56" i="4"/>
  <c r="AA33" i="7" s="1"/>
  <c r="G64" i="4"/>
  <c r="G72" i="4"/>
  <c r="G189" i="4"/>
  <c r="AD5" i="5"/>
  <c r="G105" i="4"/>
  <c r="AC17" i="7"/>
  <c r="G177" i="4"/>
  <c r="G70" i="4"/>
  <c r="G74" i="4"/>
  <c r="G78" i="4"/>
  <c r="G82" i="4"/>
  <c r="G117" i="4"/>
  <c r="D117" i="4"/>
  <c r="E117" i="4" s="1"/>
  <c r="G135" i="4"/>
  <c r="G153" i="4"/>
  <c r="D136" i="4"/>
  <c r="E136" i="4" s="1"/>
  <c r="G118" i="4"/>
  <c r="G136" i="4"/>
  <c r="G154" i="4"/>
  <c r="G171" i="4"/>
  <c r="G195" i="4"/>
  <c r="D35" i="4"/>
  <c r="E35" i="4" s="1"/>
  <c r="G107" i="4"/>
  <c r="G113" i="4"/>
  <c r="G119" i="4"/>
  <c r="G125" i="4"/>
  <c r="G131" i="4"/>
  <c r="G137" i="4"/>
  <c r="G143" i="4"/>
  <c r="D143" i="4"/>
  <c r="E143" i="4" s="1"/>
  <c r="G149" i="4"/>
  <c r="G155" i="4"/>
  <c r="G161" i="4"/>
  <c r="G167" i="4"/>
  <c r="G173" i="4"/>
  <c r="G179" i="4"/>
  <c r="D179" i="4"/>
  <c r="E179" i="4" s="1"/>
  <c r="G185" i="4"/>
  <c r="G191" i="4"/>
  <c r="AC21" i="7"/>
  <c r="D126" i="4"/>
  <c r="E126" i="4" s="1"/>
  <c r="D138" i="4"/>
  <c r="E138" i="4" s="1"/>
  <c r="AD9" i="5"/>
  <c r="G109" i="4"/>
  <c r="G115" i="4"/>
  <c r="G121" i="4"/>
  <c r="G127" i="4"/>
  <c r="G133" i="4"/>
  <c r="G139" i="4"/>
  <c r="G145" i="4"/>
  <c r="G151" i="4"/>
  <c r="G157" i="4"/>
  <c r="G163" i="4"/>
  <c r="G169" i="4"/>
  <c r="G175" i="4"/>
  <c r="G181" i="4"/>
  <c r="G187" i="4"/>
  <c r="G193" i="4"/>
  <c r="AD17" i="5"/>
  <c r="AB40" i="5"/>
  <c r="AD57" i="5"/>
  <c r="AD32" i="5"/>
  <c r="AA45" i="7"/>
  <c r="K101" i="3" l="1"/>
  <c r="K11" i="3"/>
  <c r="K241" i="3"/>
  <c r="K395" i="3"/>
  <c r="K45" i="3"/>
  <c r="K259" i="3"/>
  <c r="N5" i="3"/>
  <c r="K5" i="3"/>
  <c r="AA24" i="7"/>
  <c r="D197" i="4"/>
  <c r="E197" i="4" s="1"/>
  <c r="D187" i="4"/>
  <c r="E187" i="4" s="1"/>
  <c r="D151" i="4"/>
  <c r="E151" i="4" s="1"/>
  <c r="D132" i="4"/>
  <c r="E132" i="4" s="1"/>
  <c r="D118" i="4"/>
  <c r="E118" i="4" s="1"/>
  <c r="D86" i="4"/>
  <c r="E86" i="4" s="1"/>
  <c r="D64" i="4"/>
  <c r="E64" i="4" s="1"/>
  <c r="K275" i="3"/>
  <c r="N275" i="3"/>
  <c r="AB25" i="5"/>
  <c r="D6" i="4"/>
  <c r="E6" i="4" s="1"/>
  <c r="D15" i="4"/>
  <c r="E15" i="4" s="1"/>
  <c r="K339" i="3"/>
  <c r="D92" i="4"/>
  <c r="E92" i="4" s="1"/>
  <c r="D84" i="4"/>
  <c r="E84" i="4" s="1"/>
  <c r="N405" i="3"/>
  <c r="D40" i="4" s="1"/>
  <c r="E40" i="4" s="1"/>
  <c r="K405" i="3"/>
  <c r="K399" i="3"/>
  <c r="K91" i="3"/>
  <c r="K381" i="3"/>
  <c r="K3" i="3"/>
  <c r="N41" i="3"/>
  <c r="K41" i="3"/>
  <c r="N37" i="3"/>
  <c r="K37" i="3"/>
  <c r="K153" i="3"/>
  <c r="K23" i="3"/>
  <c r="N97" i="3"/>
  <c r="D171" i="4" s="1"/>
  <c r="E171" i="4" s="1"/>
  <c r="K97" i="3"/>
  <c r="K271" i="3"/>
  <c r="K65" i="3"/>
  <c r="K237" i="3"/>
  <c r="K283" i="3"/>
  <c r="AA49" i="7"/>
  <c r="D137" i="4"/>
  <c r="E137" i="4" s="1"/>
  <c r="D9" i="4"/>
  <c r="E9" i="4" s="1"/>
  <c r="N149" i="3"/>
  <c r="D115" i="4" s="1"/>
  <c r="E115" i="4" s="1"/>
  <c r="K149" i="3"/>
  <c r="K429" i="3"/>
  <c r="AB24" i="5"/>
  <c r="D181" i="4"/>
  <c r="E181" i="4" s="1"/>
  <c r="D145" i="4"/>
  <c r="E145" i="4" s="1"/>
  <c r="D196" i="4"/>
  <c r="E196" i="4" s="1"/>
  <c r="D78" i="4"/>
  <c r="E78" i="4" s="1"/>
  <c r="D105" i="4"/>
  <c r="E105" i="4" s="1"/>
  <c r="D5" i="4"/>
  <c r="E5" i="4" s="1"/>
  <c r="D48" i="4"/>
  <c r="E48" i="4" s="1"/>
  <c r="K247" i="3"/>
  <c r="N247" i="3"/>
  <c r="AA44" i="7"/>
  <c r="AB21" i="5"/>
  <c r="N285" i="3"/>
  <c r="D106" i="4" s="1"/>
  <c r="E106" i="4" s="1"/>
  <c r="K285" i="3"/>
  <c r="K279" i="3"/>
  <c r="N279" i="3"/>
  <c r="D120" i="4" s="1"/>
  <c r="E120" i="4" s="1"/>
  <c r="D68" i="4"/>
  <c r="E68" i="4" s="1"/>
  <c r="N373" i="3"/>
  <c r="D107" i="4" s="1"/>
  <c r="E107" i="4" s="1"/>
  <c r="K373" i="3"/>
  <c r="D130" i="4"/>
  <c r="E130" i="4" s="1"/>
  <c r="K27" i="3"/>
  <c r="N27" i="3"/>
  <c r="K273" i="3"/>
  <c r="K213" i="3"/>
  <c r="K63" i="3"/>
  <c r="N63" i="3"/>
  <c r="K305" i="3"/>
  <c r="K431" i="3"/>
  <c r="N431" i="3"/>
  <c r="D146" i="4" s="1"/>
  <c r="E146" i="4" s="1"/>
  <c r="K223" i="3"/>
  <c r="N223" i="3"/>
  <c r="D194" i="4" s="1"/>
  <c r="E194" i="4" s="1"/>
  <c r="N105" i="3"/>
  <c r="D74" i="4" s="1"/>
  <c r="E74" i="4" s="1"/>
  <c r="K105" i="3"/>
  <c r="N51" i="3"/>
  <c r="K51" i="3"/>
  <c r="K219" i="3"/>
  <c r="N219" i="3"/>
  <c r="K201" i="3"/>
  <c r="K255" i="3"/>
  <c r="N35" i="3"/>
  <c r="K35" i="3"/>
  <c r="K243" i="3"/>
  <c r="K129" i="3"/>
  <c r="K245" i="3"/>
  <c r="N245" i="3"/>
  <c r="D103" i="4"/>
  <c r="E103" i="4" s="1"/>
  <c r="D17" i="4"/>
  <c r="E17" i="4" s="1"/>
  <c r="D82" i="4"/>
  <c r="E82" i="4" s="1"/>
  <c r="D34" i="4"/>
  <c r="E34" i="4" s="1"/>
  <c r="D56" i="4"/>
  <c r="E56" i="4" s="1"/>
  <c r="K299" i="3"/>
  <c r="N299" i="3"/>
  <c r="D44" i="4" s="1"/>
  <c r="E44" i="4" s="1"/>
  <c r="D50" i="4"/>
  <c r="E50" i="4" s="1"/>
  <c r="D76" i="4"/>
  <c r="E76" i="4" s="1"/>
  <c r="D140" i="4"/>
  <c r="E140" i="4" s="1"/>
  <c r="K347" i="3"/>
  <c r="K75" i="3"/>
  <c r="N363" i="3"/>
  <c r="K363" i="3"/>
  <c r="K203" i="3"/>
  <c r="K261" i="3"/>
  <c r="K49" i="3"/>
  <c r="N49" i="3"/>
  <c r="D54" i="4" s="1"/>
  <c r="E54" i="4" s="1"/>
  <c r="D114" i="4"/>
  <c r="E114" i="4" s="1"/>
  <c r="D167" i="4"/>
  <c r="E167" i="4" s="1"/>
  <c r="D188" i="4"/>
  <c r="E188" i="4" s="1"/>
  <c r="D186" i="4"/>
  <c r="E186" i="4" s="1"/>
  <c r="AB41" i="5"/>
  <c r="D70" i="4"/>
  <c r="E70" i="4" s="1"/>
  <c r="D53" i="4"/>
  <c r="E53" i="4" s="1"/>
  <c r="K289" i="3"/>
  <c r="D60" i="4"/>
  <c r="E60" i="4" s="1"/>
  <c r="D111" i="4"/>
  <c r="E111" i="4" s="1"/>
  <c r="D66" i="4"/>
  <c r="E66" i="4" s="1"/>
  <c r="K311" i="3"/>
  <c r="K21" i="3"/>
  <c r="K181" i="3"/>
  <c r="K33" i="3"/>
  <c r="K441" i="3"/>
  <c r="K87" i="3"/>
  <c r="K415" i="3"/>
  <c r="N191" i="3"/>
  <c r="K191" i="3"/>
  <c r="K457" i="3"/>
  <c r="K193" i="3"/>
  <c r="N375" i="3"/>
  <c r="K375" i="3"/>
  <c r="K125" i="3"/>
  <c r="K59" i="3"/>
  <c r="N205" i="3"/>
  <c r="K205" i="3"/>
  <c r="K19" i="3"/>
  <c r="K417" i="3"/>
  <c r="K355" i="3"/>
  <c r="AB16" i="5"/>
  <c r="D33" i="4"/>
  <c r="E33" i="4" s="1"/>
  <c r="K167" i="3"/>
  <c r="AA1" i="7"/>
  <c r="AB17" i="5"/>
  <c r="D108" i="4"/>
  <c r="E108" i="4" s="1"/>
  <c r="D180" i="4"/>
  <c r="E180" i="4" s="1"/>
  <c r="D178" i="4"/>
  <c r="E178" i="4" s="1"/>
  <c r="D192" i="4"/>
  <c r="E192" i="4" s="1"/>
  <c r="AB5" i="5"/>
  <c r="N413" i="3"/>
  <c r="D71" i="4" s="1"/>
  <c r="E71" i="4" s="1"/>
  <c r="K413" i="3"/>
  <c r="D96" i="4"/>
  <c r="E96" i="4" s="1"/>
  <c r="D26" i="4"/>
  <c r="E26" i="4" s="1"/>
  <c r="N443" i="3"/>
  <c r="K443" i="3"/>
  <c r="K233" i="3"/>
  <c r="N233" i="3"/>
  <c r="AB37" i="5"/>
  <c r="D52" i="4"/>
  <c r="E52" i="4" s="1"/>
  <c r="D182" i="4"/>
  <c r="E182" i="4" s="1"/>
  <c r="K163" i="3"/>
  <c r="N165" i="3"/>
  <c r="D61" i="4" s="1"/>
  <c r="E61" i="4" s="1"/>
  <c r="K165" i="3"/>
  <c r="K343" i="3"/>
  <c r="N195" i="3"/>
  <c r="K195" i="3"/>
  <c r="N25" i="3"/>
  <c r="K25" i="3"/>
  <c r="K79" i="3"/>
  <c r="AB45" i="5"/>
  <c r="D173" i="4"/>
  <c r="E173" i="4" s="1"/>
  <c r="N251" i="3"/>
  <c r="D55" i="4" s="1"/>
  <c r="E55" i="4" s="1"/>
  <c r="K251" i="3"/>
  <c r="K39" i="3"/>
  <c r="K207" i="3"/>
  <c r="K199" i="3"/>
  <c r="K147" i="3"/>
  <c r="K221" i="3"/>
  <c r="K313" i="3"/>
  <c r="AA9" i="7"/>
  <c r="AA53" i="7"/>
  <c r="AA8" i="7"/>
  <c r="D139" i="4"/>
  <c r="E139" i="4" s="1"/>
  <c r="AB49" i="5"/>
  <c r="AA40" i="7"/>
  <c r="AA21" i="7"/>
  <c r="D125" i="4"/>
  <c r="E125" i="4" s="1"/>
  <c r="D172" i="4"/>
  <c r="E172" i="4" s="1"/>
  <c r="D170" i="4"/>
  <c r="E170" i="4" s="1"/>
  <c r="D184" i="4"/>
  <c r="E184" i="4" s="1"/>
  <c r="K369" i="3"/>
  <c r="N369" i="3"/>
  <c r="D189" i="4" s="1"/>
  <c r="E189" i="4" s="1"/>
  <c r="D49" i="4"/>
  <c r="E49" i="4" s="1"/>
  <c r="AA12" i="7"/>
  <c r="D62" i="4"/>
  <c r="E62" i="4" s="1"/>
  <c r="K411" i="3"/>
  <c r="D45" i="4"/>
  <c r="E45" i="4" s="1"/>
  <c r="D41" i="4"/>
  <c r="E41" i="4" s="1"/>
  <c r="N269" i="3"/>
  <c r="K269" i="3"/>
  <c r="D13" i="4"/>
  <c r="E13" i="4" s="1"/>
  <c r="D147" i="4"/>
  <c r="E147" i="4" s="1"/>
  <c r="K257" i="3"/>
  <c r="N7" i="3"/>
  <c r="D129" i="4" s="1"/>
  <c r="E129" i="4" s="1"/>
  <c r="K7" i="3"/>
  <c r="K455" i="3"/>
  <c r="K341" i="3"/>
  <c r="K391" i="3"/>
  <c r="K409" i="3"/>
  <c r="K131" i="3"/>
  <c r="K325" i="3"/>
  <c r="K157" i="3"/>
  <c r="K109" i="3"/>
  <c r="K425" i="3"/>
  <c r="K185" i="3"/>
  <c r="K317" i="3"/>
  <c r="K137" i="3"/>
  <c r="K249" i="3"/>
  <c r="K385" i="3"/>
  <c r="K209" i="3"/>
  <c r="K397" i="3"/>
  <c r="K445" i="3"/>
  <c r="K177" i="3"/>
  <c r="K61" i="3"/>
  <c r="K13" i="3"/>
  <c r="N123" i="3"/>
  <c r="D67" i="4" s="1"/>
  <c r="E67" i="4" s="1"/>
  <c r="K123" i="3"/>
  <c r="K333" i="3"/>
  <c r="K107" i="3"/>
  <c r="N107" i="3"/>
  <c r="K361" i="3"/>
  <c r="N159" i="3"/>
  <c r="K159" i="3"/>
  <c r="AB13" i="5"/>
  <c r="D191" i="4"/>
  <c r="E191" i="4" s="1"/>
  <c r="D155" i="4"/>
  <c r="E155" i="4" s="1"/>
  <c r="D119" i="4"/>
  <c r="E119" i="4" s="1"/>
  <c r="D51" i="4"/>
  <c r="E51" i="4" s="1"/>
  <c r="D128" i="4"/>
  <c r="E128" i="4" s="1"/>
  <c r="D153" i="4"/>
  <c r="E153" i="4" s="1"/>
  <c r="D152" i="4"/>
  <c r="E152" i="4" s="1"/>
  <c r="K303" i="3"/>
  <c r="N303" i="3"/>
  <c r="D88" i="4"/>
  <c r="E88" i="4" s="1"/>
  <c r="D148" i="4"/>
  <c r="E148" i="4" s="1"/>
  <c r="N437" i="3"/>
  <c r="D16" i="4" s="1"/>
  <c r="E16" i="4" s="1"/>
  <c r="K437" i="3"/>
  <c r="D25" i="4"/>
  <c r="E25" i="4" s="1"/>
  <c r="K301" i="3"/>
  <c r="N301" i="3"/>
  <c r="N277" i="3"/>
  <c r="D158" i="4" s="1"/>
  <c r="E158" i="4" s="1"/>
  <c r="K277" i="3"/>
  <c r="D37" i="4"/>
  <c r="E37" i="4" s="1"/>
  <c r="D159" i="4"/>
  <c r="E159" i="4" s="1"/>
  <c r="D14" i="4"/>
  <c r="E14" i="4" s="1"/>
  <c r="D1" i="4"/>
  <c r="E1" i="4" s="1"/>
  <c r="D57" i="4"/>
  <c r="E57" i="4" s="1"/>
  <c r="N179" i="3"/>
  <c r="D195" i="4" s="1"/>
  <c r="E195" i="4" s="1"/>
  <c r="K179" i="3"/>
  <c r="K161" i="3"/>
  <c r="K319" i="3"/>
  <c r="K331" i="3"/>
  <c r="K47" i="3"/>
  <c r="N47" i="3"/>
  <c r="K293" i="3"/>
  <c r="N119" i="3"/>
  <c r="K119" i="3"/>
  <c r="N111" i="3"/>
  <c r="D174" i="4" s="1"/>
  <c r="E174" i="4" s="1"/>
  <c r="K111" i="3"/>
  <c r="K93" i="3"/>
  <c r="K419" i="3"/>
  <c r="N419" i="3"/>
  <c r="N173" i="3"/>
  <c r="K173" i="3"/>
  <c r="K387" i="3"/>
  <c r="K117" i="3"/>
  <c r="K171" i="3"/>
  <c r="K89" i="3"/>
  <c r="K121" i="3"/>
  <c r="D133" i="4"/>
  <c r="E133" i="4" s="1"/>
  <c r="D176" i="4"/>
  <c r="E176" i="4" s="1"/>
  <c r="N359" i="3"/>
  <c r="D161" i="4" s="1"/>
  <c r="E161" i="4" s="1"/>
  <c r="K359" i="3"/>
  <c r="D36" i="4"/>
  <c r="E36" i="4" s="1"/>
  <c r="AB32" i="5"/>
  <c r="D11" i="4"/>
  <c r="E11" i="4" s="1"/>
  <c r="K145" i="3"/>
  <c r="K189" i="3"/>
  <c r="K427" i="3"/>
  <c r="K17" i="3"/>
  <c r="K187" i="3"/>
  <c r="K349" i="3"/>
  <c r="K103" i="3"/>
  <c r="K231" i="3"/>
  <c r="N357" i="3"/>
  <c r="K357" i="3"/>
  <c r="K143" i="3"/>
  <c r="K229" i="3"/>
  <c r="K73" i="3"/>
  <c r="N139" i="3"/>
  <c r="D169" i="4" s="1"/>
  <c r="E169" i="4" s="1"/>
  <c r="K139" i="3"/>
  <c r="K329" i="3"/>
  <c r="K227" i="3"/>
  <c r="N69" i="3"/>
  <c r="D165" i="4" s="1"/>
  <c r="E165" i="4" s="1"/>
  <c r="K69" i="3"/>
  <c r="AA48" i="7"/>
  <c r="D164" i="4"/>
  <c r="E164" i="4" s="1"/>
  <c r="D162" i="4"/>
  <c r="E162" i="4" s="1"/>
  <c r="D198" i="4"/>
  <c r="E198" i="4" s="1"/>
  <c r="N453" i="3"/>
  <c r="D112" i="4" s="1"/>
  <c r="E112" i="4" s="1"/>
  <c r="K453" i="3"/>
  <c r="AA16" i="7"/>
  <c r="D163" i="4"/>
  <c r="E163" i="4" s="1"/>
  <c r="D156" i="4"/>
  <c r="E156" i="4" s="1"/>
  <c r="D47" i="4"/>
  <c r="E47" i="4" s="1"/>
  <c r="D134" i="4"/>
  <c r="E134" i="4" s="1"/>
  <c r="N335" i="3"/>
  <c r="D168" i="4" s="1"/>
  <c r="E168" i="4" s="1"/>
  <c r="K335" i="3"/>
  <c r="N287" i="3"/>
  <c r="K287" i="3"/>
  <c r="D102" i="4"/>
  <c r="E102" i="4" s="1"/>
  <c r="D100" i="4"/>
  <c r="E100" i="4" s="1"/>
  <c r="D98" i="4"/>
  <c r="E98" i="4" s="1"/>
  <c r="D104" i="4"/>
  <c r="E104" i="4" s="1"/>
  <c r="D99" i="4"/>
  <c r="E99" i="4" s="1"/>
  <c r="D95" i="4"/>
  <c r="E95" i="4" s="1"/>
  <c r="D91" i="4"/>
  <c r="E91" i="4" s="1"/>
  <c r="D87" i="4"/>
  <c r="E87" i="4" s="1"/>
  <c r="D83" i="4"/>
  <c r="E83" i="4" s="1"/>
  <c r="D79" i="4"/>
  <c r="E79" i="4" s="1"/>
  <c r="D75" i="4"/>
  <c r="E75" i="4" s="1"/>
  <c r="D63" i="4"/>
  <c r="E63" i="4" s="1"/>
  <c r="D31" i="4"/>
  <c r="E31" i="4" s="1"/>
  <c r="D28" i="4"/>
  <c r="E28" i="4" s="1"/>
  <c r="D7" i="4"/>
  <c r="E7" i="4" s="1"/>
  <c r="D4" i="4"/>
  <c r="E4" i="4" s="1"/>
  <c r="D27" i="4"/>
  <c r="E27" i="4" s="1"/>
  <c r="D24" i="4"/>
  <c r="E24" i="4" s="1"/>
  <c r="D3" i="4"/>
  <c r="E3" i="4" s="1"/>
  <c r="D101" i="4"/>
  <c r="E101" i="4" s="1"/>
  <c r="D93" i="4"/>
  <c r="E93" i="4" s="1"/>
  <c r="D89" i="4"/>
  <c r="E89" i="4" s="1"/>
  <c r="D85" i="4"/>
  <c r="E85" i="4" s="1"/>
  <c r="D81" i="4"/>
  <c r="E81" i="4" s="1"/>
  <c r="D77" i="4"/>
  <c r="E77" i="4" s="1"/>
  <c r="D73" i="4"/>
  <c r="E73" i="4" s="1"/>
  <c r="D69" i="4"/>
  <c r="E69" i="4" s="1"/>
  <c r="D21" i="4"/>
  <c r="E21" i="4" s="1"/>
  <c r="D32" i="4"/>
  <c r="E32" i="4" s="1"/>
  <c r="D18" i="4"/>
  <c r="E18" i="4" s="1"/>
  <c r="D12" i="4"/>
  <c r="E12" i="4" s="1"/>
  <c r="D20" i="4"/>
  <c r="E20" i="4" s="1"/>
  <c r="D19" i="4"/>
  <c r="E19" i="4" s="1"/>
  <c r="D22" i="4"/>
  <c r="E22" i="4" s="1"/>
  <c r="D23" i="4"/>
  <c r="E23" i="4" s="1"/>
  <c r="D8" i="4"/>
  <c r="E8" i="4" s="1"/>
  <c r="D29" i="4"/>
  <c r="E29" i="4" s="1"/>
  <c r="D150" i="4"/>
  <c r="E150" i="4" s="1"/>
  <c r="D185" i="4"/>
  <c r="E185" i="4" s="1"/>
  <c r="D149" i="4"/>
  <c r="E149" i="4" s="1"/>
  <c r="D113" i="4"/>
  <c r="E113" i="4" s="1"/>
  <c r="D43" i="4"/>
  <c r="E43" i="4" s="1"/>
  <c r="D110" i="4"/>
  <c r="E110" i="4" s="1"/>
  <c r="D135" i="4"/>
  <c r="E135" i="4" s="1"/>
  <c r="D116" i="4"/>
  <c r="E116" i="4" s="1"/>
  <c r="D142" i="4"/>
  <c r="E142" i="4" s="1"/>
  <c r="N423" i="3"/>
  <c r="D154" i="4" s="1"/>
  <c r="E154" i="4" s="1"/>
  <c r="K423" i="3"/>
  <c r="D46" i="4"/>
  <c r="E46" i="4" s="1"/>
  <c r="K447" i="3"/>
  <c r="N447" i="3"/>
  <c r="D42" i="4"/>
  <c r="E42" i="4" s="1"/>
  <c r="N345" i="3"/>
  <c r="K345" i="3"/>
  <c r="K401" i="3"/>
  <c r="K151" i="3"/>
  <c r="N217" i="3"/>
  <c r="K217" i="3"/>
  <c r="K327" i="3"/>
  <c r="K263" i="3"/>
  <c r="K115" i="3"/>
  <c r="N83" i="3"/>
  <c r="K83" i="3"/>
  <c r="K353" i="3"/>
  <c r="N95" i="3"/>
  <c r="D109" i="4" s="1"/>
  <c r="E109" i="4" s="1"/>
  <c r="K95" i="3"/>
  <c r="K31" i="3"/>
  <c r="N451" i="3"/>
  <c r="D65" i="4" s="1"/>
  <c r="E65" i="4" s="1"/>
  <c r="K451" i="3"/>
  <c r="N133" i="3"/>
  <c r="D90" i="4" s="1"/>
  <c r="E90" i="4" s="1"/>
  <c r="K133" i="3"/>
  <c r="AB57" i="5"/>
  <c r="AB9" i="5"/>
  <c r="D141" i="4"/>
  <c r="E141" i="4" s="1"/>
  <c r="D127" i="4"/>
  <c r="E127" i="4" s="1"/>
  <c r="D160" i="4"/>
  <c r="E160" i="4" s="1"/>
  <c r="D2" i="4"/>
  <c r="E2" i="4" s="1"/>
  <c r="AB56" i="5"/>
  <c r="AA57" i="7"/>
  <c r="AA41" i="7"/>
  <c r="D193" i="4"/>
  <c r="E193" i="4" s="1"/>
  <c r="D157" i="4"/>
  <c r="E157" i="4" s="1"/>
  <c r="D121" i="4"/>
  <c r="E121" i="4" s="1"/>
  <c r="D144" i="4"/>
  <c r="E144" i="4" s="1"/>
  <c r="D39" i="4"/>
  <c r="E39" i="4" s="1"/>
  <c r="D94" i="4"/>
  <c r="E94" i="4" s="1"/>
  <c r="D124" i="4"/>
  <c r="E124" i="4" s="1"/>
  <c r="N265" i="3"/>
  <c r="K265" i="3"/>
  <c r="D80" i="4"/>
  <c r="E80" i="4" s="1"/>
  <c r="K235" i="3"/>
  <c r="K371" i="3"/>
  <c r="N371" i="3"/>
  <c r="D38" i="4" s="1"/>
  <c r="E38" i="4" s="1"/>
  <c r="K377" i="3"/>
  <c r="N377" i="3"/>
  <c r="D175" i="4" s="1"/>
  <c r="E175" i="4" s="1"/>
  <c r="D123" i="4"/>
  <c r="E123" i="4" s="1"/>
  <c r="N439" i="3"/>
  <c r="D97" i="4" s="1"/>
  <c r="E97" i="4" s="1"/>
  <c r="F97" i="4" s="1"/>
  <c r="H97" i="4" s="1"/>
  <c r="K439" i="3"/>
  <c r="N433" i="3"/>
  <c r="K433" i="3"/>
  <c r="D122" i="4"/>
  <c r="E122" i="4" s="1"/>
  <c r="N321" i="3"/>
  <c r="D177" i="4" s="1"/>
  <c r="E177" i="4" s="1"/>
  <c r="K321" i="3"/>
  <c r="K389" i="3"/>
  <c r="K403" i="3"/>
  <c r="N175" i="3"/>
  <c r="D59" i="4" s="1"/>
  <c r="E59" i="4" s="1"/>
  <c r="K175" i="3"/>
  <c r="K383" i="3"/>
  <c r="K81" i="3"/>
  <c r="K459" i="3"/>
  <c r="K53" i="3"/>
  <c r="N53" i="3"/>
  <c r="D131" i="4" s="1"/>
  <c r="E131" i="4" s="1"/>
  <c r="K215" i="3"/>
  <c r="K77" i="3"/>
  <c r="K135" i="3"/>
  <c r="K461" i="3"/>
  <c r="K67" i="3"/>
  <c r="K55" i="3"/>
  <c r="K307" i="3"/>
  <c r="K9" i="3"/>
  <c r="F59" i="4" l="1"/>
  <c r="H59" i="4" s="1"/>
  <c r="F61" i="4"/>
  <c r="H61" i="4" s="1"/>
  <c r="F168" i="4"/>
  <c r="H168" i="4" s="1"/>
  <c r="F74" i="4"/>
  <c r="H74" i="4" s="1"/>
  <c r="F65" i="4"/>
  <c r="H65" i="4" s="1"/>
  <c r="F165" i="4"/>
  <c r="H165" i="4" s="1"/>
  <c r="F174" i="4"/>
  <c r="H174" i="4" s="1"/>
  <c r="F194" i="4"/>
  <c r="H194" i="4" s="1"/>
  <c r="F183" i="4"/>
  <c r="H183" i="4" s="1"/>
  <c r="F175" i="4"/>
  <c r="H175" i="4" s="1"/>
  <c r="F195" i="4"/>
  <c r="H195" i="4" s="1"/>
  <c r="F55" i="4"/>
  <c r="H55" i="4" s="1"/>
  <c r="F154" i="4"/>
  <c r="H154" i="4" s="1"/>
  <c r="F177" i="4"/>
  <c r="H177" i="4" s="1"/>
  <c r="F146" i="4"/>
  <c r="H146" i="4" s="1"/>
  <c r="F71" i="4"/>
  <c r="H71" i="4" s="1"/>
  <c r="F44" i="4"/>
  <c r="H44" i="4" s="1"/>
  <c r="F120" i="4"/>
  <c r="H120" i="4" s="1"/>
  <c r="F16" i="4"/>
  <c r="H16" i="4" s="1"/>
  <c r="F189" i="4"/>
  <c r="H189" i="4" s="1"/>
  <c r="F54" i="4"/>
  <c r="H54" i="4" s="1"/>
  <c r="F161" i="4"/>
  <c r="H161" i="4" s="1"/>
  <c r="F109" i="4"/>
  <c r="H109" i="4" s="1"/>
  <c r="F131" i="4"/>
  <c r="H131" i="4" s="1"/>
  <c r="F169" i="4"/>
  <c r="H169" i="4" s="1"/>
  <c r="F158" i="4"/>
  <c r="H158" i="4" s="1"/>
  <c r="F115" i="4"/>
  <c r="H115" i="4" s="1"/>
  <c r="F112" i="4"/>
  <c r="H112" i="4" s="1"/>
  <c r="F67" i="4"/>
  <c r="H67" i="4" s="1"/>
  <c r="F171" i="4"/>
  <c r="H171" i="4" s="1"/>
  <c r="F40" i="4"/>
  <c r="H40" i="4" s="1"/>
  <c r="F179" i="4"/>
  <c r="H179" i="4" s="1"/>
  <c r="F155" i="4"/>
  <c r="H155" i="4" s="1"/>
  <c r="AA10" i="7" s="1"/>
  <c r="F92" i="4"/>
  <c r="H92" i="4" s="1"/>
  <c r="F2" i="4"/>
  <c r="H2" i="4" s="1"/>
  <c r="F1" i="4"/>
  <c r="F191" i="4"/>
  <c r="H191" i="4" s="1"/>
  <c r="F13" i="4"/>
  <c r="H13" i="4" s="1"/>
  <c r="F182" i="4"/>
  <c r="H182" i="4" s="1"/>
  <c r="F124" i="4"/>
  <c r="H124" i="4" s="1"/>
  <c r="F110" i="4"/>
  <c r="H110" i="4" s="1"/>
  <c r="F12" i="4"/>
  <c r="H12" i="4" s="1"/>
  <c r="F89" i="4"/>
  <c r="H89" i="4" s="1"/>
  <c r="F98" i="4"/>
  <c r="H98" i="4" s="1"/>
  <c r="F14" i="4"/>
  <c r="H14" i="4" s="1"/>
  <c r="F88" i="4"/>
  <c r="H88" i="4" s="1"/>
  <c r="F190" i="4"/>
  <c r="H190" i="4" s="1"/>
  <c r="F52" i="4"/>
  <c r="H52" i="4" s="1"/>
  <c r="F192" i="4"/>
  <c r="H192" i="4" s="1"/>
  <c r="F34" i="4"/>
  <c r="H34" i="4" s="1"/>
  <c r="F15" i="4"/>
  <c r="H15" i="4" s="1"/>
  <c r="F151" i="4"/>
  <c r="H151" i="4" s="1"/>
  <c r="F72" i="4"/>
  <c r="H72" i="4" s="1"/>
  <c r="F51" i="4"/>
  <c r="H51" i="4" s="1"/>
  <c r="F114" i="4"/>
  <c r="H114" i="4" s="1"/>
  <c r="F28" i="4"/>
  <c r="H28" i="4" s="1"/>
  <c r="F107" i="4"/>
  <c r="H107" i="4" s="1"/>
  <c r="F116" i="4"/>
  <c r="H116" i="4" s="1"/>
  <c r="F99" i="4"/>
  <c r="H99" i="4" s="1"/>
  <c r="F147" i="4"/>
  <c r="H147" i="4" s="1"/>
  <c r="F85" i="4"/>
  <c r="H85" i="4" s="1"/>
  <c r="F117" i="4"/>
  <c r="H117" i="4" s="1"/>
  <c r="F184" i="4"/>
  <c r="H184" i="4" s="1"/>
  <c r="F70" i="4"/>
  <c r="H70" i="4" s="1"/>
  <c r="F137" i="4"/>
  <c r="H137" i="4" s="1"/>
  <c r="F127" i="4"/>
  <c r="H127" i="4" s="1"/>
  <c r="F43" i="4"/>
  <c r="H43" i="4" s="1"/>
  <c r="F18" i="4"/>
  <c r="H18" i="4" s="1"/>
  <c r="F93" i="4"/>
  <c r="H93" i="4" s="1"/>
  <c r="F63" i="4"/>
  <c r="H63" i="4" s="1"/>
  <c r="F100" i="4"/>
  <c r="H100" i="4" s="1"/>
  <c r="F159" i="4"/>
  <c r="H159" i="4" s="1"/>
  <c r="F143" i="4"/>
  <c r="H143" i="4" s="1"/>
  <c r="F170" i="4"/>
  <c r="H170" i="4" s="1"/>
  <c r="F138" i="4"/>
  <c r="H138" i="4" s="1"/>
  <c r="F178" i="4"/>
  <c r="H178" i="4" s="1"/>
  <c r="F82" i="4"/>
  <c r="H82" i="4" s="1"/>
  <c r="F196" i="4"/>
  <c r="H196" i="4" s="1"/>
  <c r="F58" i="4"/>
  <c r="H58" i="4" s="1"/>
  <c r="F6" i="4"/>
  <c r="H6" i="4" s="1"/>
  <c r="F187" i="4"/>
  <c r="H187" i="4" s="1"/>
  <c r="F30" i="4"/>
  <c r="H30" i="4" s="1"/>
  <c r="F134" i="4"/>
  <c r="H134" i="4" s="1"/>
  <c r="F133" i="4"/>
  <c r="H133" i="4" s="1"/>
  <c r="F31" i="4"/>
  <c r="H31" i="4" s="1"/>
  <c r="F9" i="4"/>
  <c r="H9" i="4" s="1"/>
  <c r="F56" i="4"/>
  <c r="H56" i="4" s="1"/>
  <c r="F160" i="4"/>
  <c r="H160" i="4" s="1"/>
  <c r="F94" i="4"/>
  <c r="H94" i="4" s="1"/>
  <c r="F141" i="4"/>
  <c r="H141" i="4" s="1"/>
  <c r="F113" i="4"/>
  <c r="H113" i="4" s="1"/>
  <c r="F102" i="4"/>
  <c r="H102" i="4" s="1"/>
  <c r="F37" i="4"/>
  <c r="H37" i="4" s="1"/>
  <c r="F180" i="4"/>
  <c r="H180" i="4" s="1"/>
  <c r="F17" i="4"/>
  <c r="H17" i="4" s="1"/>
  <c r="F106" i="4"/>
  <c r="H106" i="4" s="1"/>
  <c r="F136" i="4"/>
  <c r="H136" i="4" s="1"/>
  <c r="F197" i="4"/>
  <c r="H197" i="4" s="1"/>
  <c r="F91" i="4"/>
  <c r="H91" i="4" s="1"/>
  <c r="F49" i="4"/>
  <c r="H49" i="4" s="1"/>
  <c r="F50" i="4"/>
  <c r="H50" i="4" s="1"/>
  <c r="F22" i="4"/>
  <c r="H22" i="4" s="1"/>
  <c r="F81" i="4"/>
  <c r="H81" i="4" s="1"/>
  <c r="F20" i="4"/>
  <c r="H20" i="4" s="1"/>
  <c r="F42" i="4"/>
  <c r="H42" i="4" s="1"/>
  <c r="F32" i="4"/>
  <c r="H32" i="4" s="1"/>
  <c r="F101" i="4"/>
  <c r="H101" i="4" s="1"/>
  <c r="F198" i="4"/>
  <c r="H198" i="4" s="1"/>
  <c r="F11" i="4"/>
  <c r="H11" i="4" s="1"/>
  <c r="F41" i="4"/>
  <c r="H41" i="4" s="1"/>
  <c r="F172" i="4"/>
  <c r="H172" i="4" s="1"/>
  <c r="F108" i="4"/>
  <c r="H108" i="4" s="1"/>
  <c r="F103" i="4"/>
  <c r="H103" i="4" s="1"/>
  <c r="F10" i="4"/>
  <c r="H10" i="4" s="1"/>
  <c r="F129" i="4"/>
  <c r="H129" i="4" s="1"/>
  <c r="F77" i="4"/>
  <c r="H77" i="4" s="1"/>
  <c r="F139" i="4"/>
  <c r="H139" i="4" s="1"/>
  <c r="F84" i="4"/>
  <c r="H84" i="4" s="1"/>
  <c r="F78" i="4"/>
  <c r="H78" i="4" s="1"/>
  <c r="F104" i="4"/>
  <c r="H104" i="4" s="1"/>
  <c r="AA17" i="7" s="1"/>
  <c r="F39" i="4"/>
  <c r="H39" i="4" s="1"/>
  <c r="F149" i="4"/>
  <c r="H149" i="4" s="1"/>
  <c r="F144" i="4"/>
  <c r="H144" i="4" s="1"/>
  <c r="F185" i="4"/>
  <c r="H185" i="4" s="1"/>
  <c r="F21" i="4"/>
  <c r="H21" i="4" s="1"/>
  <c r="F3" i="4"/>
  <c r="H3" i="4" s="1"/>
  <c r="F75" i="4"/>
  <c r="H75" i="4" s="1"/>
  <c r="F162" i="4"/>
  <c r="H162" i="4" s="1"/>
  <c r="F45" i="4"/>
  <c r="H45" i="4" s="1"/>
  <c r="F125" i="4"/>
  <c r="H125" i="4" s="1"/>
  <c r="F186" i="4"/>
  <c r="H186" i="4" s="1"/>
  <c r="F126" i="4"/>
  <c r="H126" i="4" s="1"/>
  <c r="F145" i="4"/>
  <c r="H145" i="4" s="1"/>
  <c r="F73" i="4"/>
  <c r="H73" i="4" s="1"/>
  <c r="F176" i="4"/>
  <c r="H176" i="4" s="1"/>
  <c r="F25" i="4"/>
  <c r="H25" i="4" s="1"/>
  <c r="F96" i="4"/>
  <c r="H96" i="4" s="1"/>
  <c r="F5" i="4"/>
  <c r="H5" i="4" s="1"/>
  <c r="F119" i="4"/>
  <c r="H119" i="4" s="1"/>
  <c r="F53" i="4"/>
  <c r="H53" i="4" s="1"/>
  <c r="F121" i="4"/>
  <c r="H121" i="4" s="1"/>
  <c r="F150" i="4"/>
  <c r="H150" i="4" s="1"/>
  <c r="F24" i="4"/>
  <c r="H24" i="4" s="1"/>
  <c r="F79" i="4"/>
  <c r="H79" i="4" s="1"/>
  <c r="F164" i="4"/>
  <c r="H164" i="4" s="1"/>
  <c r="F36" i="4"/>
  <c r="H36" i="4" s="1"/>
  <c r="F152" i="4"/>
  <c r="H152" i="4" s="1"/>
  <c r="F188" i="4"/>
  <c r="H188" i="4" s="1"/>
  <c r="F181" i="4"/>
  <c r="H181" i="4" s="1"/>
  <c r="F64" i="4"/>
  <c r="H64" i="4" s="1"/>
  <c r="F23" i="4"/>
  <c r="H23" i="4" s="1"/>
  <c r="F33" i="4"/>
  <c r="H33" i="4" s="1"/>
  <c r="F118" i="4"/>
  <c r="H118" i="4" s="1"/>
  <c r="F80" i="4"/>
  <c r="H80" i="4" s="1"/>
  <c r="F166" i="4"/>
  <c r="H166" i="4" s="1"/>
  <c r="F142" i="4"/>
  <c r="H142" i="4" s="1"/>
  <c r="F95" i="4"/>
  <c r="H95" i="4" s="1"/>
  <c r="F35" i="4"/>
  <c r="H35" i="4" s="1"/>
  <c r="F122" i="4"/>
  <c r="H122" i="4" s="1"/>
  <c r="F19" i="4"/>
  <c r="H19" i="4" s="1"/>
  <c r="F57" i="4"/>
  <c r="H57" i="4" s="1"/>
  <c r="F163" i="4"/>
  <c r="H163" i="4" s="1"/>
  <c r="F38" i="4"/>
  <c r="H38" i="4" s="1"/>
  <c r="F157" i="4"/>
  <c r="H157" i="4" s="1"/>
  <c r="F90" i="4"/>
  <c r="H90" i="4" s="1"/>
  <c r="F46" i="4"/>
  <c r="H46" i="4" s="1"/>
  <c r="F29" i="4"/>
  <c r="H29" i="4" s="1"/>
  <c r="F27" i="4"/>
  <c r="H27" i="4" s="1"/>
  <c r="F83" i="4"/>
  <c r="H83" i="4" s="1"/>
  <c r="F153" i="4"/>
  <c r="H153" i="4" s="1"/>
  <c r="F62" i="4"/>
  <c r="H62" i="4" s="1"/>
  <c r="F66" i="4"/>
  <c r="H66" i="4" s="1"/>
  <c r="F140" i="4"/>
  <c r="H140" i="4" s="1"/>
  <c r="F7" i="4"/>
  <c r="H7" i="4" s="1"/>
  <c r="F60" i="4"/>
  <c r="H60" i="4" s="1"/>
  <c r="F47" i="4"/>
  <c r="H47" i="4" s="1"/>
  <c r="F105" i="4"/>
  <c r="H105" i="4" s="1"/>
  <c r="F156" i="4"/>
  <c r="H156" i="4" s="1"/>
  <c r="F173" i="4"/>
  <c r="H173" i="4" s="1"/>
  <c r="F68" i="4"/>
  <c r="H68" i="4" s="1"/>
  <c r="F132" i="4"/>
  <c r="H132" i="4" s="1"/>
  <c r="F135" i="4"/>
  <c r="H135" i="4" s="1"/>
  <c r="F148" i="4"/>
  <c r="H148" i="4" s="1"/>
  <c r="F123" i="4"/>
  <c r="H123" i="4" s="1"/>
  <c r="F193" i="4"/>
  <c r="H193" i="4" s="1"/>
  <c r="F8" i="4"/>
  <c r="H8" i="4" s="1"/>
  <c r="F69" i="4"/>
  <c r="H69" i="4" s="1"/>
  <c r="F4" i="4"/>
  <c r="H4" i="4" s="1"/>
  <c r="F87" i="4"/>
  <c r="H87" i="4" s="1"/>
  <c r="F128" i="4"/>
  <c r="H128" i="4" s="1"/>
  <c r="AA29" i="7" s="1"/>
  <c r="F26" i="4"/>
  <c r="H26" i="4" s="1"/>
  <c r="F111" i="4"/>
  <c r="H111" i="4" s="1"/>
  <c r="F167" i="4"/>
  <c r="H167" i="4" s="1"/>
  <c r="F76" i="4"/>
  <c r="H76" i="4" s="1"/>
  <c r="F130" i="4"/>
  <c r="H130" i="4" s="1"/>
  <c r="F48" i="4"/>
  <c r="H48" i="4" s="1"/>
  <c r="F86" i="4"/>
  <c r="H86" i="4" s="1"/>
  <c r="B115" i="7" l="1"/>
  <c r="F115" i="7" s="1"/>
  <c r="B108" i="7"/>
  <c r="Z54" i="7" s="1"/>
  <c r="B101" i="7"/>
  <c r="F102" i="7" s="1"/>
  <c r="J101" i="7" s="1"/>
  <c r="B94" i="7"/>
  <c r="F94" i="7" s="1"/>
  <c r="B38" i="7"/>
  <c r="Z19" i="7" s="1"/>
  <c r="B36" i="7"/>
  <c r="F35" i="7" s="1"/>
  <c r="J36" i="7" s="1"/>
  <c r="N40" i="7" s="1"/>
  <c r="R48" i="7" s="1"/>
  <c r="V33" i="7" s="1"/>
  <c r="B19" i="7"/>
  <c r="F19" i="7" s="1"/>
  <c r="C126" i="5"/>
  <c r="G126" i="5" s="1"/>
  <c r="C107" i="5"/>
  <c r="AA54" i="5" s="1"/>
  <c r="C100" i="5"/>
  <c r="AA50" i="5" s="1"/>
  <c r="C72" i="5"/>
  <c r="G71" i="5" s="1"/>
  <c r="K69" i="5" s="1"/>
  <c r="O72" i="5" s="1"/>
  <c r="C61" i="5"/>
  <c r="G62" i="5" s="1"/>
  <c r="C59" i="5"/>
  <c r="AA30" i="5" s="1"/>
  <c r="C38" i="5"/>
  <c r="AA19" i="5" s="1"/>
  <c r="C36" i="5"/>
  <c r="G35" i="5" s="1"/>
  <c r="B121" i="7"/>
  <c r="F122" i="7" s="1"/>
  <c r="B80" i="7"/>
  <c r="F79" i="7" s="1"/>
  <c r="J77" i="7" s="1"/>
  <c r="N73" i="7" s="1"/>
  <c r="R80" i="7" s="1"/>
  <c r="B73" i="7"/>
  <c r="F74" i="7" s="1"/>
  <c r="J76" i="7" s="1"/>
  <c r="B67" i="7"/>
  <c r="Z34" i="7" s="1"/>
  <c r="B61" i="7"/>
  <c r="Z31" i="7" s="1"/>
  <c r="B59" i="7"/>
  <c r="Z30" i="7" s="1"/>
  <c r="B40" i="7"/>
  <c r="F39" i="7" s="1"/>
  <c r="Z20" i="7" s="1"/>
  <c r="B21" i="7"/>
  <c r="Z11" i="7" s="1"/>
  <c r="C120" i="5"/>
  <c r="G119" i="5" s="1"/>
  <c r="AA60" i="5" s="1"/>
  <c r="C113" i="5"/>
  <c r="G114" i="5" s="1"/>
  <c r="K116" i="5" s="1"/>
  <c r="O120" i="5" s="1"/>
  <c r="C92" i="5"/>
  <c r="G91" i="5" s="1"/>
  <c r="C85" i="5"/>
  <c r="G86" i="5" s="1"/>
  <c r="K85" i="5" s="1"/>
  <c r="O88" i="5" s="1"/>
  <c r="C78" i="5"/>
  <c r="AA39" i="5" s="1"/>
  <c r="C65" i="5"/>
  <c r="G66" i="5" s="1"/>
  <c r="AA33" i="5" s="1"/>
  <c r="C40" i="5"/>
  <c r="G39" i="5" s="1"/>
  <c r="AA20" i="5" s="1"/>
  <c r="B126" i="7"/>
  <c r="Z63" i="7" s="1"/>
  <c r="B107" i="7"/>
  <c r="F107" i="7" s="1"/>
  <c r="B100" i="7"/>
  <c r="Z50" i="7" s="1"/>
  <c r="B93" i="7"/>
  <c r="Z47" i="7" s="1"/>
  <c r="B86" i="7"/>
  <c r="F86" i="7" s="1"/>
  <c r="B46" i="7"/>
  <c r="Z23" i="7" s="1"/>
  <c r="B44" i="7"/>
  <c r="F43" i="7" s="1"/>
  <c r="B25" i="7"/>
  <c r="F26" i="7" s="1"/>
  <c r="Z13" i="7" s="1"/>
  <c r="C125" i="5"/>
  <c r="AA63" i="5" s="1"/>
  <c r="C99" i="5"/>
  <c r="G99" i="5" s="1"/>
  <c r="C71" i="5"/>
  <c r="AA36" i="5" s="1"/>
  <c r="C46" i="5"/>
  <c r="AA23" i="5" s="1"/>
  <c r="C44" i="5"/>
  <c r="G43" i="5" s="1"/>
  <c r="B120" i="7"/>
  <c r="F119" i="7" s="1"/>
  <c r="Z60" i="7" s="1"/>
  <c r="B113" i="7"/>
  <c r="F114" i="7" s="1"/>
  <c r="J116" i="7" s="1"/>
  <c r="N120" i="7" s="1"/>
  <c r="R113" i="7" s="1"/>
  <c r="B72" i="7"/>
  <c r="F71" i="7" s="1"/>
  <c r="J69" i="7" s="1"/>
  <c r="B48" i="7"/>
  <c r="F47" i="7" s="1"/>
  <c r="J45" i="7" s="1"/>
  <c r="B29" i="7"/>
  <c r="F30" i="7" s="1"/>
  <c r="B27" i="7"/>
  <c r="Z14" i="7" s="1"/>
  <c r="B8" i="7"/>
  <c r="F7" i="7" s="1"/>
  <c r="B6" i="7"/>
  <c r="Z3" i="7" s="1"/>
  <c r="C112" i="5"/>
  <c r="G111" i="5" s="1"/>
  <c r="K109" i="5" s="1"/>
  <c r="O105" i="5" s="1"/>
  <c r="S112" i="5" s="1"/>
  <c r="W97" i="5" s="1"/>
  <c r="W65" i="5" s="1"/>
  <c r="S126" i="5" s="1"/>
  <c r="C105" i="5"/>
  <c r="G106" i="5" s="1"/>
  <c r="AA53" i="5" s="1"/>
  <c r="C91" i="5"/>
  <c r="AA46" i="5" s="1"/>
  <c r="C84" i="5"/>
  <c r="AA42" i="5" s="1"/>
  <c r="C77" i="5"/>
  <c r="G78" i="5" s="1"/>
  <c r="C48" i="5"/>
  <c r="G47" i="5" s="1"/>
  <c r="K45" i="5" s="1"/>
  <c r="O41" i="5" s="1"/>
  <c r="S48" i="5" s="1"/>
  <c r="W33" i="5" s="1"/>
  <c r="W64" i="5" s="1"/>
  <c r="S124" i="5" s="1"/>
  <c r="B125" i="7"/>
  <c r="F126" i="7" s="1"/>
  <c r="J125" i="7" s="1"/>
  <c r="N121" i="7" s="1"/>
  <c r="B99" i="7"/>
  <c r="F99" i="7" s="1"/>
  <c r="B92" i="7"/>
  <c r="F91" i="7" s="1"/>
  <c r="B85" i="7"/>
  <c r="Z43" i="7" s="1"/>
  <c r="B78" i="7"/>
  <c r="Z39" i="7" s="1"/>
  <c r="B54" i="7"/>
  <c r="F54" i="7" s="1"/>
  <c r="J53" i="7" s="1"/>
  <c r="N56" i="7" s="1"/>
  <c r="R49" i="7" s="1"/>
  <c r="B52" i="7"/>
  <c r="F51" i="7" s="1"/>
  <c r="J52" i="7" s="1"/>
  <c r="B33" i="7"/>
  <c r="B14" i="7"/>
  <c r="F14" i="7" s="1"/>
  <c r="B12" i="7"/>
  <c r="Z6" i="7" s="1"/>
  <c r="B4" i="7"/>
  <c r="Z2" i="7" s="1"/>
  <c r="B112" i="7"/>
  <c r="F111" i="7" s="1"/>
  <c r="Z56" i="7" s="1"/>
  <c r="B105" i="7"/>
  <c r="F106" i="7" s="1"/>
  <c r="J108" i="7" s="1"/>
  <c r="B71" i="7"/>
  <c r="Z36" i="7" s="1"/>
  <c r="B56" i="7"/>
  <c r="F55" i="7" s="1"/>
  <c r="Z28" i="7" s="1"/>
  <c r="B16" i="7"/>
  <c r="F15" i="7" s="1"/>
  <c r="J13" i="7" s="1"/>
  <c r="C124" i="5"/>
  <c r="G123" i="5" s="1"/>
  <c r="K124" i="5" s="1"/>
  <c r="C104" i="5"/>
  <c r="G103" i="5" s="1"/>
  <c r="AA52" i="5" s="1"/>
  <c r="C97" i="5"/>
  <c r="G98" i="5" s="1"/>
  <c r="K100" i="5" s="1"/>
  <c r="C83" i="5"/>
  <c r="G83" i="5" s="1"/>
  <c r="C76" i="5"/>
  <c r="G75" i="5" s="1"/>
  <c r="C56" i="5"/>
  <c r="G55" i="5" s="1"/>
  <c r="AA28" i="5" s="1"/>
  <c r="B118" i="7"/>
  <c r="F118" i="7" s="1"/>
  <c r="J117" i="7" s="1"/>
  <c r="B91" i="7"/>
  <c r="Z46" i="7" s="1"/>
  <c r="B84" i="7"/>
  <c r="F83" i="7" s="1"/>
  <c r="B77" i="7"/>
  <c r="F78" i="7" s="1"/>
  <c r="B37" i="7"/>
  <c r="F38" i="7" s="1"/>
  <c r="J37" i="7" s="1"/>
  <c r="B35" i="7"/>
  <c r="Z18" i="7" s="1"/>
  <c r="C117" i="5"/>
  <c r="AA59" i="5" s="1"/>
  <c r="C110" i="5"/>
  <c r="AA55" i="5" s="1"/>
  <c r="C89" i="5"/>
  <c r="G90" i="5" s="1"/>
  <c r="K92" i="5" s="1"/>
  <c r="C69" i="5"/>
  <c r="G70" i="5" s="1"/>
  <c r="C62" i="5"/>
  <c r="AA31" i="5" s="1"/>
  <c r="C60" i="5"/>
  <c r="G59" i="5" s="1"/>
  <c r="K60" i="5" s="1"/>
  <c r="C37" i="5"/>
  <c r="G38" i="5" s="1"/>
  <c r="K37" i="5" s="1"/>
  <c r="B124" i="7"/>
  <c r="F123" i="7" s="1"/>
  <c r="J124" i="7" s="1"/>
  <c r="B104" i="7"/>
  <c r="F103" i="7" s="1"/>
  <c r="Z52" i="7" s="1"/>
  <c r="B97" i="7"/>
  <c r="F98" i="7" s="1"/>
  <c r="J100" i="7" s="1"/>
  <c r="N104" i="7" s="1"/>
  <c r="B70" i="7"/>
  <c r="Z35" i="7" s="1"/>
  <c r="B62" i="7"/>
  <c r="F62" i="7" s="1"/>
  <c r="J61" i="7" s="1"/>
  <c r="N57" i="7" s="1"/>
  <c r="B60" i="7"/>
  <c r="F59" i="7" s="1"/>
  <c r="J60" i="7" s="1"/>
  <c r="B41" i="7"/>
  <c r="F42" i="7" s="1"/>
  <c r="J44" i="7" s="1"/>
  <c r="N41" i="7" s="1"/>
  <c r="B22" i="7"/>
  <c r="F22" i="7" s="1"/>
  <c r="C123" i="5"/>
  <c r="AA62" i="5" s="1"/>
  <c r="C96" i="5"/>
  <c r="G95" i="5" s="1"/>
  <c r="K93" i="5" s="1"/>
  <c r="O89" i="5" s="1"/>
  <c r="S81" i="5" s="1"/>
  <c r="W96" i="5" s="1"/>
  <c r="C75" i="5"/>
  <c r="AA38" i="5" s="1"/>
  <c r="C64" i="5"/>
  <c r="G63" i="5" s="1"/>
  <c r="K61" i="5" s="1"/>
  <c r="O57" i="5" s="1"/>
  <c r="S49" i="5" s="1"/>
  <c r="C41" i="5"/>
  <c r="G42" i="5" s="1"/>
  <c r="K44" i="5" s="1"/>
  <c r="B117" i="7"/>
  <c r="Z59" i="7" s="1"/>
  <c r="B110" i="7"/>
  <c r="Z55" i="7" s="1"/>
  <c r="B83" i="7"/>
  <c r="Z42" i="7" s="1"/>
  <c r="B76" i="7"/>
  <c r="F75" i="7" s="1"/>
  <c r="B64" i="7"/>
  <c r="F63" i="7" s="1"/>
  <c r="Z32" i="7" s="1"/>
  <c r="B45" i="7"/>
  <c r="F46" i="7" s="1"/>
  <c r="B43" i="7"/>
  <c r="Z22" i="7" s="1"/>
  <c r="B24" i="7"/>
  <c r="F23" i="7" s="1"/>
  <c r="J21" i="7" s="1"/>
  <c r="N24" i="7" s="1"/>
  <c r="R17" i="7" s="1"/>
  <c r="V32" i="7" s="1"/>
  <c r="V64" i="7" s="1"/>
  <c r="C128" i="5"/>
  <c r="G127" i="5" s="1"/>
  <c r="K125" i="5" s="1"/>
  <c r="O121" i="5" s="1"/>
  <c r="S113" i="5" s="1"/>
  <c r="C116" i="5"/>
  <c r="G115" i="5" s="1"/>
  <c r="C109" i="5"/>
  <c r="G110" i="5" s="1"/>
  <c r="C102" i="5"/>
  <c r="AA51" i="5" s="1"/>
  <c r="C88" i="5"/>
  <c r="G87" i="5" s="1"/>
  <c r="AA44" i="5" s="1"/>
  <c r="C81" i="5"/>
  <c r="G82" i="5" s="1"/>
  <c r="K84" i="5" s="1"/>
  <c r="C68" i="5"/>
  <c r="G67" i="5" s="1"/>
  <c r="K68" i="5" s="1"/>
  <c r="C45" i="5"/>
  <c r="G46" i="5" s="1"/>
  <c r="C43" i="5"/>
  <c r="AA22" i="5" s="1"/>
  <c r="B123" i="7"/>
  <c r="Z62" i="7" s="1"/>
  <c r="B5" i="7"/>
  <c r="F6" i="7" s="1"/>
  <c r="J5" i="7" s="1"/>
  <c r="C122" i="5"/>
  <c r="AA61" i="5" s="1"/>
  <c r="C17" i="5"/>
  <c r="G18" i="5" s="1"/>
  <c r="K20" i="5" s="1"/>
  <c r="O24" i="5" s="1"/>
  <c r="B96" i="7"/>
  <c r="F95" i="7" s="1"/>
  <c r="J93" i="7" s="1"/>
  <c r="N89" i="7" s="1"/>
  <c r="B69" i="7"/>
  <c r="F70" i="7" s="1"/>
  <c r="B32" i="7"/>
  <c r="F31" i="7" s="1"/>
  <c r="J29" i="7" s="1"/>
  <c r="B17" i="7"/>
  <c r="F18" i="7" s="1"/>
  <c r="J20" i="7" s="1"/>
  <c r="C101" i="5"/>
  <c r="G102" i="5" s="1"/>
  <c r="K101" i="5" s="1"/>
  <c r="O104" i="5" s="1"/>
  <c r="C80" i="5"/>
  <c r="G79" i="5" s="1"/>
  <c r="K77" i="5" s="1"/>
  <c r="C52" i="5"/>
  <c r="AA26" i="5" s="1"/>
  <c r="C21" i="5"/>
  <c r="G22" i="5" s="1"/>
  <c r="K21" i="5" s="1"/>
  <c r="C19" i="5"/>
  <c r="G19" i="5" s="1"/>
  <c r="B122" i="7"/>
  <c r="Z61" i="7" s="1"/>
  <c r="B51" i="7"/>
  <c r="Z26" i="7" s="1"/>
  <c r="C121" i="5"/>
  <c r="G122" i="5" s="1"/>
  <c r="C25" i="5"/>
  <c r="G26" i="5" s="1"/>
  <c r="K28" i="5" s="1"/>
  <c r="B68" i="7"/>
  <c r="F67" i="7" s="1"/>
  <c r="B30" i="7"/>
  <c r="Z15" i="7" s="1"/>
  <c r="B9" i="7"/>
  <c r="F10" i="7" s="1"/>
  <c r="Z5" i="7" s="1"/>
  <c r="C118" i="5"/>
  <c r="G118" i="5" s="1"/>
  <c r="K117" i="5" s="1"/>
  <c r="C57" i="5"/>
  <c r="G58" i="5" s="1"/>
  <c r="AA29" i="5" s="1"/>
  <c r="C51" i="5"/>
  <c r="G51" i="5" s="1"/>
  <c r="C32" i="5"/>
  <c r="G31" i="5" s="1"/>
  <c r="K29" i="5" s="1"/>
  <c r="O25" i="5" s="1"/>
  <c r="S17" i="5" s="1"/>
  <c r="C29" i="5"/>
  <c r="G30" i="5" s="1"/>
  <c r="C27" i="5"/>
  <c r="G27" i="5" s="1"/>
  <c r="C8" i="5"/>
  <c r="G7" i="5" s="1"/>
  <c r="C6" i="5"/>
  <c r="G6" i="5" s="1"/>
  <c r="K5" i="5" s="1"/>
  <c r="B116" i="7"/>
  <c r="Z58" i="7" s="1"/>
  <c r="B89" i="7"/>
  <c r="F90" i="7" s="1"/>
  <c r="J92" i="7" s="1"/>
  <c r="B3" i="7"/>
  <c r="F3" i="7" s="1"/>
  <c r="C4" i="5"/>
  <c r="AA2" i="5" s="1"/>
  <c r="B49" i="7"/>
  <c r="F50" i="7" s="1"/>
  <c r="Z25" i="7" s="1"/>
  <c r="C115" i="5"/>
  <c r="AA58" i="5" s="1"/>
  <c r="C73" i="5"/>
  <c r="G74" i="5" s="1"/>
  <c r="K76" i="5" s="1"/>
  <c r="O73" i="5" s="1"/>
  <c r="S80" i="5" s="1"/>
  <c r="C35" i="5"/>
  <c r="AA18" i="5" s="1"/>
  <c r="C14" i="5"/>
  <c r="G14" i="5" s="1"/>
  <c r="K13" i="5" s="1"/>
  <c r="C12" i="5"/>
  <c r="B88" i="7"/>
  <c r="F87" i="7" s="1"/>
  <c r="J85" i="7" s="1"/>
  <c r="B1" i="7"/>
  <c r="F2" i="7" s="1"/>
  <c r="J4" i="7" s="1"/>
  <c r="N8" i="7" s="1"/>
  <c r="R16" i="7" s="1"/>
  <c r="C93" i="5"/>
  <c r="AA47" i="5" s="1"/>
  <c r="C16" i="5"/>
  <c r="G15" i="5" s="1"/>
  <c r="AA8" i="5" s="1"/>
  <c r="B128" i="7"/>
  <c r="F127" i="7" s="1"/>
  <c r="Z64" i="7" s="1"/>
  <c r="C24" i="5"/>
  <c r="G23" i="5" s="1"/>
  <c r="AA12" i="5" s="1"/>
  <c r="B81" i="7"/>
  <c r="F82" i="7" s="1"/>
  <c r="J84" i="7" s="1"/>
  <c r="N88" i="7" s="1"/>
  <c r="R81" i="7" s="1"/>
  <c r="C108" i="5"/>
  <c r="G107" i="5" s="1"/>
  <c r="K108" i="5" s="1"/>
  <c r="C67" i="5"/>
  <c r="AA34" i="5" s="1"/>
  <c r="C54" i="5"/>
  <c r="AA27" i="5" s="1"/>
  <c r="C28" i="5"/>
  <c r="AA14" i="5" s="1"/>
  <c r="C9" i="5"/>
  <c r="G10" i="5" s="1"/>
  <c r="K12" i="5" s="1"/>
  <c r="O9" i="5" s="1"/>
  <c r="C7" i="5"/>
  <c r="AA4" i="5" s="1"/>
  <c r="C1" i="5"/>
  <c r="G2" i="5" s="1"/>
  <c r="AA1" i="5" s="1"/>
  <c r="B102" i="7"/>
  <c r="Z51" i="7" s="1"/>
  <c r="C13" i="5"/>
  <c r="AA7" i="5" s="1"/>
  <c r="C5" i="5"/>
  <c r="AA3" i="5" s="1"/>
  <c r="B28" i="7"/>
  <c r="F27" i="7" s="1"/>
  <c r="J28" i="7" s="1"/>
  <c r="N25" i="7" s="1"/>
  <c r="B11" i="7"/>
  <c r="F11" i="7" s="1"/>
  <c r="J12" i="7" s="1"/>
  <c r="N9" i="7" s="1"/>
  <c r="C11" i="5"/>
  <c r="AA6" i="5" s="1"/>
  <c r="C33" i="5"/>
  <c r="G34" i="5" s="1"/>
  <c r="K36" i="5" s="1"/>
  <c r="O40" i="5" s="1"/>
  <c r="H1" i="4"/>
  <c r="B53" i="7"/>
  <c r="Z27" i="7" s="1"/>
  <c r="B75" i="7"/>
  <c r="Z38" i="7" s="1"/>
  <c r="C3" i="5"/>
  <c r="G3" i="5" s="1"/>
  <c r="K4" i="5" s="1"/>
  <c r="O8" i="5" s="1"/>
  <c r="S16" i="5" s="1"/>
  <c r="W32" i="5" s="1"/>
  <c r="C30" i="5"/>
  <c r="AA15" i="5" s="1"/>
  <c r="C53" i="5"/>
  <c r="G54" i="5" s="1"/>
  <c r="K53" i="5" s="1"/>
  <c r="O56" i="5" s="1"/>
  <c r="C22" i="5"/>
  <c r="AA11" i="5" s="1"/>
  <c r="C49" i="5"/>
  <c r="G50" i="5" s="1"/>
  <c r="K52" i="5" s="1"/>
  <c r="B109" i="7"/>
  <c r="F110" i="7" s="1"/>
  <c r="J109" i="7" s="1"/>
  <c r="N105" i="7" s="1"/>
  <c r="R112" i="7" s="1"/>
  <c r="V97" i="7" s="1"/>
  <c r="C86" i="5"/>
  <c r="AA43" i="5" s="1"/>
  <c r="C70" i="5"/>
  <c r="AA35" i="5" s="1"/>
  <c r="B7" i="7"/>
  <c r="Z4" i="7" s="1"/>
  <c r="B13" i="7"/>
  <c r="Z7" i="7" s="1"/>
  <c r="C20" i="5"/>
  <c r="AA10" i="5" s="1"/>
  <c r="AC60" i="7" l="1"/>
  <c r="AA60" i="7"/>
  <c r="AB42" i="5"/>
  <c r="AD42" i="5"/>
  <c r="AB15" i="5"/>
  <c r="AD15" i="5"/>
  <c r="AD1" i="5"/>
  <c r="AB1" i="5"/>
  <c r="AB31" i="5"/>
  <c r="AD31" i="5"/>
  <c r="AD46" i="5"/>
  <c r="AB46" i="5"/>
  <c r="AD23" i="5"/>
  <c r="AB23" i="5"/>
  <c r="AD20" i="5"/>
  <c r="AB20" i="5"/>
  <c r="AC30" i="7"/>
  <c r="AA30" i="7"/>
  <c r="AC34" i="7"/>
  <c r="AA34" i="7"/>
  <c r="AB4" i="5"/>
  <c r="AD4" i="5"/>
  <c r="AC26" i="7"/>
  <c r="AA26" i="7"/>
  <c r="AD61" i="5"/>
  <c r="AB61" i="5"/>
  <c r="AD62" i="5"/>
  <c r="AB62" i="5"/>
  <c r="AD53" i="5"/>
  <c r="AB53" i="5"/>
  <c r="AD36" i="5"/>
  <c r="AB36" i="5"/>
  <c r="AD33" i="5"/>
  <c r="AB33" i="5"/>
  <c r="AC19" i="7"/>
  <c r="AA19" i="7"/>
  <c r="AD28" i="5"/>
  <c r="AB28" i="5"/>
  <c r="AC61" i="7"/>
  <c r="AA61" i="7"/>
  <c r="AC22" i="7"/>
  <c r="AA22" i="7"/>
  <c r="AD39" i="5"/>
  <c r="AB39" i="5"/>
  <c r="AD3" i="5"/>
  <c r="AB3" i="5"/>
  <c r="AB54" i="5"/>
  <c r="AD54" i="5"/>
  <c r="AD38" i="5"/>
  <c r="AB38" i="5"/>
  <c r="AC63" i="7"/>
  <c r="AA63" i="7"/>
  <c r="AA27" i="7"/>
  <c r="AC27" i="7"/>
  <c r="AC62" i="7"/>
  <c r="AA62" i="7"/>
  <c r="AD55" i="5"/>
  <c r="AB55" i="5"/>
  <c r="AB52" i="5"/>
  <c r="AD52" i="5"/>
  <c r="AC3" i="7"/>
  <c r="AA3" i="7"/>
  <c r="AD63" i="5"/>
  <c r="AB63" i="5"/>
  <c r="AB8" i="5"/>
  <c r="AD8" i="5"/>
  <c r="AA6" i="7"/>
  <c r="AC6" i="7"/>
  <c r="AC38" i="7"/>
  <c r="AA38" i="7"/>
  <c r="AB10" i="5"/>
  <c r="AD10" i="5"/>
  <c r="AD14" i="5"/>
  <c r="AB14" i="5"/>
  <c r="AC7" i="7"/>
  <c r="AA7" i="7"/>
  <c r="AB27" i="5"/>
  <c r="AD27" i="5"/>
  <c r="AD18" i="5"/>
  <c r="AB18" i="5"/>
  <c r="AD22" i="5"/>
  <c r="AB22" i="5"/>
  <c r="AC32" i="7"/>
  <c r="AA32" i="7"/>
  <c r="AD59" i="5"/>
  <c r="AB59" i="5"/>
  <c r="AC39" i="7"/>
  <c r="AA39" i="7"/>
  <c r="AC13" i="7"/>
  <c r="AA13" i="7"/>
  <c r="AD19" i="5"/>
  <c r="AB19" i="5"/>
  <c r="AA54" i="7"/>
  <c r="AC54" i="7"/>
  <c r="AD11" i="5"/>
  <c r="AB11" i="5"/>
  <c r="AD34" i="5"/>
  <c r="AB34" i="5"/>
  <c r="AC18" i="7"/>
  <c r="AA18" i="7"/>
  <c r="AC43" i="7"/>
  <c r="AA43" i="7"/>
  <c r="AA14" i="7"/>
  <c r="AC14" i="7"/>
  <c r="AB30" i="5"/>
  <c r="AD30" i="5"/>
  <c r="AD51" i="5"/>
  <c r="AB51" i="5"/>
  <c r="AA50" i="7"/>
  <c r="AC50" i="7"/>
  <c r="AC2" i="7"/>
  <c r="AA2" i="7"/>
  <c r="AB47" i="5"/>
  <c r="AD47" i="5"/>
  <c r="AA4" i="7"/>
  <c r="AC4" i="7"/>
  <c r="AD26" i="5"/>
  <c r="AB26" i="5"/>
  <c r="AD35" i="5"/>
  <c r="AB35" i="5"/>
  <c r="AC35" i="5" s="1"/>
  <c r="AB6" i="5"/>
  <c r="AD6" i="5"/>
  <c r="AD58" i="5"/>
  <c r="AB58" i="5"/>
  <c r="AB29" i="5"/>
  <c r="AD29" i="5"/>
  <c r="AC42" i="7"/>
  <c r="AA42" i="7"/>
  <c r="AC35" i="7"/>
  <c r="AA35" i="7"/>
  <c r="AC28" i="7"/>
  <c r="AA28" i="7"/>
  <c r="AC23" i="7"/>
  <c r="AA23" i="7"/>
  <c r="AD60" i="5"/>
  <c r="AB60" i="5"/>
  <c r="AC64" i="7"/>
  <c r="AA64" i="7"/>
  <c r="AC46" i="7"/>
  <c r="AA46" i="7"/>
  <c r="AD7" i="5"/>
  <c r="AB7" i="5"/>
  <c r="AA31" i="7"/>
  <c r="AC31" i="7"/>
  <c r="AC58" i="7"/>
  <c r="AA58" i="7"/>
  <c r="AA25" i="7"/>
  <c r="AC25" i="7"/>
  <c r="AC55" i="7"/>
  <c r="AA55" i="7"/>
  <c r="AC36" i="7"/>
  <c r="AA36" i="7"/>
  <c r="AC11" i="7"/>
  <c r="AA11" i="7"/>
  <c r="AC15" i="7"/>
  <c r="AA15" i="7"/>
  <c r="AB15" i="7" s="1"/>
  <c r="AC56" i="7"/>
  <c r="AA56" i="7"/>
  <c r="AC51" i="7"/>
  <c r="AA51" i="7"/>
  <c r="AD43" i="5"/>
  <c r="AB43" i="5"/>
  <c r="AD12" i="5"/>
  <c r="AB12" i="5"/>
  <c r="AD2" i="5"/>
  <c r="AB2" i="5"/>
  <c r="AC5" i="7"/>
  <c r="AA5" i="7"/>
  <c r="AB5" i="7" s="1"/>
  <c r="AD44" i="5"/>
  <c r="AB44" i="5"/>
  <c r="AC59" i="7"/>
  <c r="AA59" i="7"/>
  <c r="AA52" i="7"/>
  <c r="AC52" i="7"/>
  <c r="AC47" i="7"/>
  <c r="AA47" i="7"/>
  <c r="AC20" i="7"/>
  <c r="AA20" i="7"/>
  <c r="AB50" i="5"/>
  <c r="AD50" i="5"/>
  <c r="AC51" i="5" l="1"/>
  <c r="AC52" i="5"/>
  <c r="AC26" i="5"/>
  <c r="AC22" i="5"/>
  <c r="AB38" i="7"/>
  <c r="AC55" i="5"/>
  <c r="AC3" i="5"/>
  <c r="AC33" i="5"/>
  <c r="AC30" i="5"/>
  <c r="AB54" i="7"/>
  <c r="AC4" i="5"/>
  <c r="AC31" i="5"/>
  <c r="AB26" i="7"/>
  <c r="AB11" i="7"/>
  <c r="AB36" i="7"/>
  <c r="AB42" i="7"/>
  <c r="AC18" i="5"/>
  <c r="AB62" i="7"/>
  <c r="AC39" i="5"/>
  <c r="AC36" i="5"/>
  <c r="AB34" i="7"/>
  <c r="AC1" i="5"/>
  <c r="AC64" i="5"/>
  <c r="AC48" i="5"/>
  <c r="AC40" i="5"/>
  <c r="AC9" i="5"/>
  <c r="AC45" i="5"/>
  <c r="AC13" i="5"/>
  <c r="AC5" i="5"/>
  <c r="AC25" i="5"/>
  <c r="AC32" i="5"/>
  <c r="AC41" i="5"/>
  <c r="AC16" i="5"/>
  <c r="AC57" i="5"/>
  <c r="AC17" i="5"/>
  <c r="AC24" i="5"/>
  <c r="AC21" i="5"/>
  <c r="AC56" i="5"/>
  <c r="AC49" i="5"/>
  <c r="AC37" i="5"/>
  <c r="AB31" i="7"/>
  <c r="AB20" i="7"/>
  <c r="AB46" i="7"/>
  <c r="AC19" i="5"/>
  <c r="AB4" i="7"/>
  <c r="AB14" i="7"/>
  <c r="AB6" i="7"/>
  <c r="AB28" i="7"/>
  <c r="AC54" i="5"/>
  <c r="AB47" i="7"/>
  <c r="AC43" i="5"/>
  <c r="AB64" i="7"/>
  <c r="AB43" i="7"/>
  <c r="AB13" i="7"/>
  <c r="AB22" i="7"/>
  <c r="AC53" i="5"/>
  <c r="AB30" i="7"/>
  <c r="AB19" i="7"/>
  <c r="AC2" i="5"/>
  <c r="AB55" i="7"/>
  <c r="AB52" i="7"/>
  <c r="AC29" i="5"/>
  <c r="AC47" i="5"/>
  <c r="AC27" i="5"/>
  <c r="AC8" i="5"/>
  <c r="AB27" i="7"/>
  <c r="AC15" i="5"/>
  <c r="AC50" i="5"/>
  <c r="AB51" i="7"/>
  <c r="AC60" i="5"/>
  <c r="AB2" i="7"/>
  <c r="AB45" i="7"/>
  <c r="AB48" i="7"/>
  <c r="AB12" i="7"/>
  <c r="AB16" i="7"/>
  <c r="AB53" i="7"/>
  <c r="AB33" i="7"/>
  <c r="AB9" i="7"/>
  <c r="AB21" i="7"/>
  <c r="AB41" i="7"/>
  <c r="AB1" i="7"/>
  <c r="AB40" i="7"/>
  <c r="AB44" i="7"/>
  <c r="AB57" i="7"/>
  <c r="AB24" i="7"/>
  <c r="AB49" i="7"/>
  <c r="AB37" i="7"/>
  <c r="AB8" i="7"/>
  <c r="AB17" i="7"/>
  <c r="AB10" i="7"/>
  <c r="AB29" i="7"/>
  <c r="AB39" i="7"/>
  <c r="AC63" i="5"/>
  <c r="AB61" i="7"/>
  <c r="AC20" i="5"/>
  <c r="AC11" i="5"/>
  <c r="AC10" i="5"/>
  <c r="AB59" i="7"/>
  <c r="AC58" i="5"/>
  <c r="AB18" i="7"/>
  <c r="AB7" i="7"/>
  <c r="AB63" i="7"/>
  <c r="AC62" i="5"/>
  <c r="AB25" i="7"/>
  <c r="AC42" i="5"/>
  <c r="AC46" i="5"/>
  <c r="AB35" i="7"/>
  <c r="AC12" i="5"/>
  <c r="AC44" i="5"/>
  <c r="AB23" i="7"/>
  <c r="AC59" i="5"/>
  <c r="AC14" i="5"/>
  <c r="AC38" i="5"/>
  <c r="AC28" i="5"/>
  <c r="AC23" i="5"/>
  <c r="AB60" i="7"/>
  <c r="AB32" i="7"/>
  <c r="AC7" i="5"/>
  <c r="AB56" i="7"/>
  <c r="AB58" i="7"/>
  <c r="AC34" i="5"/>
  <c r="AB3" i="7"/>
  <c r="AC61" i="5"/>
  <c r="AC6" i="5"/>
  <c r="AB50" i="7"/>
  <c r="B58" i="6" l="1"/>
  <c r="B52" i="6"/>
  <c r="B46" i="6"/>
  <c r="B40" i="6"/>
  <c r="F39" i="6" s="1"/>
  <c r="B34" i="6"/>
  <c r="B28" i="6"/>
  <c r="B22" i="6"/>
  <c r="B16" i="6"/>
  <c r="F15" i="6" s="1"/>
  <c r="B10" i="6"/>
  <c r="B63" i="6"/>
  <c r="B4" i="6"/>
  <c r="F3" i="6" s="1"/>
  <c r="B57" i="6"/>
  <c r="F58" i="6" s="1"/>
  <c r="B51" i="6"/>
  <c r="F51" i="6" s="1"/>
  <c r="B45" i="6"/>
  <c r="F46" i="6" s="1"/>
  <c r="B39" i="6"/>
  <c r="B33" i="6"/>
  <c r="F34" i="6" s="1"/>
  <c r="J36" i="6" s="1"/>
  <c r="N40" i="6" s="1"/>
  <c r="B27" i="6"/>
  <c r="F27" i="6" s="1"/>
  <c r="J28" i="6" s="1"/>
  <c r="B21" i="6"/>
  <c r="F22" i="6" s="1"/>
  <c r="J21" i="6" s="1"/>
  <c r="B15" i="6"/>
  <c r="B9" i="6"/>
  <c r="F10" i="6" s="1"/>
  <c r="B62" i="6"/>
  <c r="F62" i="6" s="1"/>
  <c r="B56" i="6"/>
  <c r="F55" i="6" s="1"/>
  <c r="J53" i="6" s="1"/>
  <c r="N56" i="6" s="1"/>
  <c r="B50" i="6"/>
  <c r="B44" i="6"/>
  <c r="F43" i="6" s="1"/>
  <c r="J44" i="6" s="1"/>
  <c r="N41" i="6" s="1"/>
  <c r="R48" i="6" s="1"/>
  <c r="B38" i="6"/>
  <c r="B32" i="6"/>
  <c r="F31" i="6" s="1"/>
  <c r="J29" i="6" s="1"/>
  <c r="N25" i="6" s="1"/>
  <c r="B26" i="6"/>
  <c r="B61" i="6"/>
  <c r="B55" i="6"/>
  <c r="B49" i="6"/>
  <c r="F50" i="6" s="1"/>
  <c r="J52" i="6" s="1"/>
  <c r="B43" i="6"/>
  <c r="B37" i="6"/>
  <c r="F38" i="6" s="1"/>
  <c r="J37" i="6" s="1"/>
  <c r="B31" i="6"/>
  <c r="B25" i="6"/>
  <c r="F26" i="6" s="1"/>
  <c r="B19" i="6"/>
  <c r="F19" i="6" s="1"/>
  <c r="B13" i="6"/>
  <c r="F14" i="6" s="1"/>
  <c r="J13" i="6" s="1"/>
  <c r="N9" i="6" s="1"/>
  <c r="B7" i="6"/>
  <c r="B2" i="6"/>
  <c r="B1" i="6"/>
  <c r="F2" i="6" s="1"/>
  <c r="J4" i="6" s="1"/>
  <c r="N8" i="6" s="1"/>
  <c r="R16" i="6" s="1"/>
  <c r="R32" i="6" s="1"/>
  <c r="R62" i="6" s="1"/>
  <c r="B60" i="6"/>
  <c r="F59" i="6" s="1"/>
  <c r="J60" i="6" s="1"/>
  <c r="B54" i="6"/>
  <c r="F54" i="6" s="1"/>
  <c r="B48" i="6"/>
  <c r="F47" i="6" s="1"/>
  <c r="J45" i="6" s="1"/>
  <c r="B42" i="6"/>
  <c r="B36" i="6"/>
  <c r="B30" i="6"/>
  <c r="B24" i="6"/>
  <c r="F23" i="6" s="1"/>
  <c r="B18" i="6"/>
  <c r="B12" i="6"/>
  <c r="B6" i="6"/>
  <c r="B11" i="6"/>
  <c r="F11" i="6" s="1"/>
  <c r="J12" i="6" s="1"/>
  <c r="B53" i="6"/>
  <c r="B29" i="6"/>
  <c r="F30" i="6" s="1"/>
  <c r="B8" i="6"/>
  <c r="F7" i="6" s="1"/>
  <c r="B47" i="6"/>
  <c r="B23" i="6"/>
  <c r="B5" i="6"/>
  <c r="F6" i="6" s="1"/>
  <c r="J5" i="6" s="1"/>
  <c r="B20" i="6"/>
  <c r="B64" i="6"/>
  <c r="F63" i="6" s="1"/>
  <c r="J61" i="6" s="1"/>
  <c r="N57" i="6" s="1"/>
  <c r="R49" i="6" s="1"/>
  <c r="R33" i="6" s="1"/>
  <c r="R64" i="6" s="1"/>
  <c r="B17" i="6"/>
  <c r="F18" i="6" s="1"/>
  <c r="J20" i="6" s="1"/>
  <c r="N24" i="6" s="1"/>
  <c r="R17" i="6" s="1"/>
  <c r="B59" i="6"/>
  <c r="B41" i="6"/>
  <c r="F42" i="6" s="1"/>
  <c r="B35" i="6"/>
  <c r="F35" i="6" s="1"/>
  <c r="B3" i="6"/>
  <c r="B14" i="6"/>
  <c r="B59" i="8"/>
  <c r="B53" i="8"/>
  <c r="F54" i="8" s="1"/>
  <c r="B47" i="8"/>
  <c r="B41" i="8"/>
  <c r="F42" i="8" s="1"/>
  <c r="B35" i="8"/>
  <c r="B29" i="8"/>
  <c r="B23" i="8"/>
  <c r="B17" i="8"/>
  <c r="F18" i="8" s="1"/>
  <c r="B11" i="8"/>
  <c r="F11" i="8" s="1"/>
  <c r="J12" i="8" s="1"/>
  <c r="B64" i="8"/>
  <c r="F63" i="8" s="1"/>
  <c r="B5" i="8"/>
  <c r="F6" i="8" s="1"/>
  <c r="J5" i="8" s="1"/>
  <c r="N8" i="8" s="1"/>
  <c r="R16" i="8" s="1"/>
  <c r="R32" i="8" s="1"/>
  <c r="R62" i="8" s="1"/>
  <c r="B58" i="8"/>
  <c r="B52" i="8"/>
  <c r="F51" i="8" s="1"/>
  <c r="J52" i="8" s="1"/>
  <c r="N56" i="8" s="1"/>
  <c r="B46" i="8"/>
  <c r="F46" i="8" s="1"/>
  <c r="B40" i="8"/>
  <c r="F39" i="8" s="1"/>
  <c r="B34" i="8"/>
  <c r="B28" i="8"/>
  <c r="F27" i="8" s="1"/>
  <c r="J28" i="8" s="1"/>
  <c r="N25" i="8" s="1"/>
  <c r="R17" i="8" s="1"/>
  <c r="B22" i="8"/>
  <c r="F22" i="8" s="1"/>
  <c r="B16" i="8"/>
  <c r="F15" i="8" s="1"/>
  <c r="J13" i="8" s="1"/>
  <c r="N9" i="8" s="1"/>
  <c r="B10" i="8"/>
  <c r="B63" i="8"/>
  <c r="B4" i="8"/>
  <c r="B57" i="8"/>
  <c r="F58" i="8" s="1"/>
  <c r="B51" i="8"/>
  <c r="B45" i="8"/>
  <c r="B39" i="8"/>
  <c r="B33" i="8"/>
  <c r="F34" i="8" s="1"/>
  <c r="B27" i="8"/>
  <c r="B21" i="8"/>
  <c r="B15" i="8"/>
  <c r="B9" i="8"/>
  <c r="F10" i="8" s="1"/>
  <c r="B62" i="8"/>
  <c r="F62" i="8" s="1"/>
  <c r="J61" i="8" s="1"/>
  <c r="N57" i="8" s="1"/>
  <c r="R49" i="8" s="1"/>
  <c r="B56" i="8"/>
  <c r="F55" i="8" s="1"/>
  <c r="J53" i="8" s="1"/>
  <c r="B50" i="8"/>
  <c r="B44" i="8"/>
  <c r="F43" i="8" s="1"/>
  <c r="J44" i="8" s="1"/>
  <c r="N41" i="8" s="1"/>
  <c r="R48" i="8" s="1"/>
  <c r="R33" i="8" s="1"/>
  <c r="R64" i="8" s="1"/>
  <c r="B38" i="8"/>
  <c r="B32" i="8"/>
  <c r="F31" i="8" s="1"/>
  <c r="B26" i="8"/>
  <c r="B20" i="8"/>
  <c r="F19" i="8" s="1"/>
  <c r="J20" i="8" s="1"/>
  <c r="B14" i="8"/>
  <c r="B8" i="8"/>
  <c r="F7" i="8" s="1"/>
  <c r="B3" i="8"/>
  <c r="F3" i="8" s="1"/>
  <c r="J4" i="8" s="1"/>
  <c r="B61" i="8"/>
  <c r="B55" i="8"/>
  <c r="B49" i="8"/>
  <c r="F50" i="8" s="1"/>
  <c r="B43" i="8"/>
  <c r="B37" i="8"/>
  <c r="F38" i="8" s="1"/>
  <c r="J37" i="8" s="1"/>
  <c r="N40" i="8" s="1"/>
  <c r="B31" i="8"/>
  <c r="B25" i="8"/>
  <c r="F26" i="8" s="1"/>
  <c r="B19" i="8"/>
  <c r="B13" i="8"/>
  <c r="F14" i="8" s="1"/>
  <c r="B7" i="8"/>
  <c r="B2" i="8"/>
  <c r="B60" i="8"/>
  <c r="F59" i="8" s="1"/>
  <c r="J60" i="8" s="1"/>
  <c r="B36" i="8"/>
  <c r="F35" i="8" s="1"/>
  <c r="J36" i="8" s="1"/>
  <c r="B12" i="8"/>
  <c r="B54" i="8"/>
  <c r="B30" i="8"/>
  <c r="F30" i="8" s="1"/>
  <c r="J29" i="8" s="1"/>
  <c r="B6" i="8"/>
  <c r="B48" i="8"/>
  <c r="F47" i="8" s="1"/>
  <c r="J45" i="8" s="1"/>
  <c r="B42" i="8"/>
  <c r="B24" i="8"/>
  <c r="F23" i="8" s="1"/>
  <c r="J21" i="8" s="1"/>
  <c r="N24" i="8" s="1"/>
  <c r="B18" i="8"/>
  <c r="B1" i="8"/>
  <c r="F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3" authorId="0" shapeId="0" xr:uid="{00000000-0006-0000-0200-000001000000}">
      <text>
        <r>
          <rPr>
            <sz val="10"/>
            <color rgb="FF000000"/>
            <rFont val="Arial"/>
            <scheme val="minor"/>
          </rPr>
          <t xml:space="preserve">Jim Marriner:
Enter a 299 in this column for winner of section and 157 for every second qualifier no points required for next best players
</t>
        </r>
      </text>
    </comment>
    <comment ref="I31" authorId="0" shapeId="0" xr:uid="{00000000-0006-0000-0200-000002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45" authorId="0" shapeId="0" xr:uid="{00000000-0006-0000-0200-000003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59" authorId="0" shapeId="0" xr:uid="{00000000-0006-0000-0200-000004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73" authorId="0" shapeId="0" xr:uid="{00000000-0006-0000-0200-000005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87" authorId="0" shapeId="0" xr:uid="{00000000-0006-0000-0200-000006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01" authorId="0" shapeId="0" xr:uid="{00000000-0006-0000-0200-000007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15" authorId="0" shapeId="0" xr:uid="{00000000-0006-0000-0200-000008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29" authorId="0" shapeId="0" xr:uid="{00000000-0006-0000-0200-000009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43" authorId="0" shapeId="0" xr:uid="{00000000-0006-0000-0200-00000A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57" authorId="0" shapeId="0" xr:uid="{00000000-0006-0000-0200-00000B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71" authorId="0" shapeId="0" xr:uid="{00000000-0006-0000-0200-00000C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85" authorId="0" shapeId="0" xr:uid="{00000000-0006-0000-0200-00000D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199" authorId="0" shapeId="0" xr:uid="{00000000-0006-0000-0200-00000E000000}">
      <text>
        <r>
          <rPr>
            <sz val="10"/>
            <color rgb="FF000000"/>
            <rFont val="Arial"/>
            <scheme val="minor"/>
          </rPr>
          <t xml:space="preserve">Jim Marriner:
Enter a 99 in this column for winner of section and 57 for every second qualifier no points required for next best players
</t>
        </r>
      </text>
    </comment>
    <comment ref="I213" authorId="0" shapeId="0" xr:uid="{00000000-0006-0000-0200-00000F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227" authorId="0" shapeId="0" xr:uid="{00000000-0006-0000-0200-000010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241" authorId="0" shapeId="0" xr:uid="{00000000-0006-0000-0200-000011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255" authorId="0" shapeId="0" xr:uid="{00000000-0006-0000-0200-000012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269" authorId="0" shapeId="0" xr:uid="{00000000-0006-0000-0200-000013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283" authorId="0" shapeId="0" xr:uid="{00000000-0006-0000-0200-000014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297" authorId="0" shapeId="0" xr:uid="{00000000-0006-0000-0200-000015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311" authorId="0" shapeId="0" xr:uid="{00000000-0006-0000-0200-000016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325" authorId="0" shapeId="0" xr:uid="{00000000-0006-0000-0200-000017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339" authorId="0" shapeId="0" xr:uid="{00000000-0006-0000-0200-000018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353" authorId="0" shapeId="0" xr:uid="{00000000-0006-0000-0200-000019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367" authorId="0" shapeId="0" xr:uid="{00000000-0006-0000-0200-00001A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381" authorId="0" shapeId="0" xr:uid="{00000000-0006-0000-0200-00001B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395" authorId="0" shapeId="0" xr:uid="{00000000-0006-0000-0200-00001C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409" authorId="0" shapeId="0" xr:uid="{00000000-0006-0000-0200-00001D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423" authorId="0" shapeId="0" xr:uid="{00000000-0006-0000-0200-00001E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437" authorId="0" shapeId="0" xr:uid="{00000000-0006-0000-0200-00001F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  <comment ref="I451" authorId="0" shapeId="0" xr:uid="{00000000-0006-0000-0200-000020000000}">
      <text>
        <r>
          <rPr>
            <sz val="10"/>
            <color rgb="FF000000"/>
            <rFont val="Arial"/>
            <scheme val="minor"/>
          </rPr>
          <t>Jim Marriner:
Enter a 9 in this column for winner of section and 7 for every other qualifier</t>
        </r>
      </text>
    </comment>
  </commentList>
</comments>
</file>

<file path=xl/sharedStrings.xml><?xml version="1.0" encoding="utf-8"?>
<sst xmlns="http://schemas.openxmlformats.org/spreadsheetml/2006/main" count="3529" uniqueCount="739">
  <si>
    <t>CNZ North Islands 2024</t>
  </si>
  <si>
    <t>31/5/24 - 2/6/24</t>
  </si>
  <si>
    <t>section 1</t>
  </si>
  <si>
    <t>section 2</t>
  </si>
  <si>
    <t>section 3</t>
  </si>
  <si>
    <t>3-0</t>
  </si>
  <si>
    <t>0-3</t>
  </si>
  <si>
    <t>3-1</t>
  </si>
  <si>
    <t>1-3</t>
  </si>
  <si>
    <t>3-2</t>
  </si>
  <si>
    <t>2-3</t>
  </si>
  <si>
    <t>section 4</t>
  </si>
  <si>
    <t>section 5</t>
  </si>
  <si>
    <t>section 6</t>
  </si>
  <si>
    <t>2-0</t>
  </si>
  <si>
    <t>0-2</t>
  </si>
  <si>
    <t>2-1</t>
  </si>
  <si>
    <t>1-2</t>
  </si>
  <si>
    <t>Top 3 (99) qualify</t>
  </si>
  <si>
    <t>section 7</t>
  </si>
  <si>
    <t>section 8</t>
  </si>
  <si>
    <t>section 9</t>
  </si>
  <si>
    <t>Enter names in ranking order</t>
  </si>
  <si>
    <t>TARC Simon Singleton</t>
  </si>
  <si>
    <t>S1 P1</t>
  </si>
  <si>
    <t>1-11 Friday PM</t>
  </si>
  <si>
    <t>NPL Adam Lilley</t>
  </si>
  <si>
    <t>S2 P1</t>
  </si>
  <si>
    <t>12-22 Friday AM</t>
  </si>
  <si>
    <t>TGA Nik Hinga</t>
  </si>
  <si>
    <t>S3 P1</t>
  </si>
  <si>
    <t>23-33 Saturday AM</t>
  </si>
  <si>
    <t>PAT Lincoln Muaulu</t>
  </si>
  <si>
    <t>S4 P1</t>
  </si>
  <si>
    <t>TGA Tom Cook</t>
  </si>
  <si>
    <t>S5 P1</t>
  </si>
  <si>
    <t>TOK Phil Wilkinson</t>
  </si>
  <si>
    <t>S6 P1</t>
  </si>
  <si>
    <t>WAI Brent Wells</t>
  </si>
  <si>
    <t>S7 P1</t>
  </si>
  <si>
    <t>section 10</t>
  </si>
  <si>
    <t>section 11</t>
  </si>
  <si>
    <t>section 12</t>
  </si>
  <si>
    <t>NPL Thomas De Faria</t>
  </si>
  <si>
    <t>S8 P1</t>
  </si>
  <si>
    <t>NPL Chris Geary</t>
  </si>
  <si>
    <t>S9 P1</t>
  </si>
  <si>
    <t xml:space="preserve">TGA Shay Laing-Smith </t>
  </si>
  <si>
    <t>S10 P1</t>
  </si>
  <si>
    <t>TOK Eddie Roberts</t>
  </si>
  <si>
    <t>S11 P1</t>
  </si>
  <si>
    <t>NPL Ashleigh Allen</t>
  </si>
  <si>
    <t>S12 P1</t>
  </si>
  <si>
    <t>WCC Healey White</t>
  </si>
  <si>
    <t>S13 P1</t>
  </si>
  <si>
    <t>POR Wayne Tibbitts</t>
  </si>
  <si>
    <t>S14 P1</t>
  </si>
  <si>
    <t>OTAK Trist Reweti</t>
  </si>
  <si>
    <t>S15 P1</t>
  </si>
  <si>
    <t>section 13</t>
  </si>
  <si>
    <t>section 14</t>
  </si>
  <si>
    <t>section 15</t>
  </si>
  <si>
    <t>POR Craig Steinmetz</t>
  </si>
  <si>
    <t>S16 P1</t>
  </si>
  <si>
    <t>SWA Blake Burnard</t>
  </si>
  <si>
    <t>S17 P1</t>
  </si>
  <si>
    <t xml:space="preserve">TGA Brendan McLean </t>
  </si>
  <si>
    <t>S18 P1</t>
  </si>
  <si>
    <t>OTA Fili Salia</t>
  </si>
  <si>
    <t>S19 P1</t>
  </si>
  <si>
    <t>TGA Mike Ryan</t>
  </si>
  <si>
    <t>S20 P1</t>
  </si>
  <si>
    <t>SWA Zane Burnard</t>
  </si>
  <si>
    <t>S21 P1</t>
  </si>
  <si>
    <t>TOK Gill Mitchell</t>
  </si>
  <si>
    <t>S22 P1</t>
  </si>
  <si>
    <t>TOK Des Blair</t>
  </si>
  <si>
    <t>S23 P1</t>
  </si>
  <si>
    <t>section 16</t>
  </si>
  <si>
    <t>section 17</t>
  </si>
  <si>
    <t>section 18</t>
  </si>
  <si>
    <t>LEV Crystalee Jane</t>
  </si>
  <si>
    <t>S24 P1</t>
  </si>
  <si>
    <t>MNU Glen Coutts</t>
  </si>
  <si>
    <t>S25 P1</t>
  </si>
  <si>
    <t>TGA Brian Ward</t>
  </si>
  <si>
    <t>S26 P1</t>
  </si>
  <si>
    <t>NPL Riley O'Donnell</t>
  </si>
  <si>
    <t>S27 P1</t>
  </si>
  <si>
    <t>WAI Riley James</t>
  </si>
  <si>
    <t>S28 P1</t>
  </si>
  <si>
    <t>MNU Richard Parata</t>
  </si>
  <si>
    <t>S29 P1</t>
  </si>
  <si>
    <t>OTAK Laurence Bishop</t>
  </si>
  <si>
    <t>S30 P1</t>
  </si>
  <si>
    <t>HAM Sonny Rangiaho</t>
  </si>
  <si>
    <t>S31 P1</t>
  </si>
  <si>
    <t>section 19</t>
  </si>
  <si>
    <t>section 20</t>
  </si>
  <si>
    <t>section 21</t>
  </si>
  <si>
    <t>LEV Billy Mcintyre</t>
  </si>
  <si>
    <t>S32 P1</t>
  </si>
  <si>
    <t>SWA Deon Rawlings</t>
  </si>
  <si>
    <t>S33 P1</t>
  </si>
  <si>
    <t>BAY Jonothan Parker</t>
  </si>
  <si>
    <t>S33 P2</t>
  </si>
  <si>
    <t>HEN Malcolm Hussey</t>
  </si>
  <si>
    <t>S32 P2</t>
  </si>
  <si>
    <t>MNU Marino Hapi</t>
  </si>
  <si>
    <t>S31 P2</t>
  </si>
  <si>
    <t>TOK Graham Mitchell</t>
  </si>
  <si>
    <t>S30 P2</t>
  </si>
  <si>
    <t>WAI Bryan Lawrence</t>
  </si>
  <si>
    <t>S29 P2</t>
  </si>
  <si>
    <t>BAYS Neil Bowman</t>
  </si>
  <si>
    <t>S28 P2</t>
  </si>
  <si>
    <t>section 22</t>
  </si>
  <si>
    <t>section 23</t>
  </si>
  <si>
    <t>PAT Nick Leaf</t>
  </si>
  <si>
    <t>S27 P2</t>
  </si>
  <si>
    <t>NPL  Kelvin Dunlop</t>
  </si>
  <si>
    <t>S26 P2</t>
  </si>
  <si>
    <t>NPL Simon Kleinsman</t>
  </si>
  <si>
    <t>S25 P2</t>
  </si>
  <si>
    <t>PAT Jay Singh</t>
  </si>
  <si>
    <t>S24 P2</t>
  </si>
  <si>
    <t>PAT Frank Edwards</t>
  </si>
  <si>
    <t>S23 P2</t>
  </si>
  <si>
    <t>NPL Jesse Laursen</t>
  </si>
  <si>
    <t>S22 P2</t>
  </si>
  <si>
    <t>WAI Saiju Thomas</t>
  </si>
  <si>
    <t>S21 P2</t>
  </si>
  <si>
    <t>GLE Gordon Gibson</t>
  </si>
  <si>
    <t>S20 P2</t>
  </si>
  <si>
    <t>section 24</t>
  </si>
  <si>
    <t>section 25</t>
  </si>
  <si>
    <t>section 26</t>
  </si>
  <si>
    <t>WAI Garry Abella</t>
  </si>
  <si>
    <t>S19 P2</t>
  </si>
  <si>
    <t>WAI Terry Morris</t>
  </si>
  <si>
    <t>S18 P2</t>
  </si>
  <si>
    <t>TGA Paul Goldthorpe</t>
  </si>
  <si>
    <t>S17 P2</t>
  </si>
  <si>
    <t>HEN Donny Lochan</t>
  </si>
  <si>
    <t>S16 P2</t>
  </si>
  <si>
    <t>TGA Kevin Knight</t>
  </si>
  <si>
    <t>S15 P2</t>
  </si>
  <si>
    <t>TGA John Mcgrath</t>
  </si>
  <si>
    <t>S14 P2</t>
  </si>
  <si>
    <t>GLE Brett Beswick</t>
  </si>
  <si>
    <t>S13 P2</t>
  </si>
  <si>
    <t>PAT Leighton Pologa</t>
  </si>
  <si>
    <t>S12 P2</t>
  </si>
  <si>
    <t>section 27</t>
  </si>
  <si>
    <t>section 28</t>
  </si>
  <si>
    <t>section 29</t>
  </si>
  <si>
    <t>PUK Jim Johns</t>
  </si>
  <si>
    <t>S11 P2</t>
  </si>
  <si>
    <t>WHAN David Roache</t>
  </si>
  <si>
    <t>S10 P2</t>
  </si>
  <si>
    <t>MNU Sumit Monga</t>
  </si>
  <si>
    <t>S9 P2</t>
  </si>
  <si>
    <t>OTA Paea Valele</t>
  </si>
  <si>
    <t>S8 P2</t>
  </si>
  <si>
    <t>WCC Brodie Fitzgeorge</t>
  </si>
  <si>
    <t>S7 P2</t>
  </si>
  <si>
    <t>NPL Patrick O'Donnell</t>
  </si>
  <si>
    <t>S6 P2</t>
  </si>
  <si>
    <t>HOW Ian Rowlay</t>
  </si>
  <si>
    <t>S5 P2</t>
  </si>
  <si>
    <t>LEV Judah Haira-Green</t>
  </si>
  <si>
    <t>S4 P2</t>
  </si>
  <si>
    <t>section 30</t>
  </si>
  <si>
    <t>section 31</t>
  </si>
  <si>
    <t>section 32</t>
  </si>
  <si>
    <t>TOK Matt McInnes</t>
  </si>
  <si>
    <t>S3 P2</t>
  </si>
  <si>
    <t>WAI Jane Wood</t>
  </si>
  <si>
    <t>S2 P2</t>
  </si>
  <si>
    <t>MNU Rod Buck</t>
  </si>
  <si>
    <t>S1 P2</t>
  </si>
  <si>
    <t>WAI Dale Burns</t>
  </si>
  <si>
    <t>S1 P3</t>
  </si>
  <si>
    <t>TGA Daniel Kaio</t>
  </si>
  <si>
    <t>S2 P3</t>
  </si>
  <si>
    <t>PAT Dean Brown</t>
  </si>
  <si>
    <t>S3 P3</t>
  </si>
  <si>
    <t>MNU Phillip Evans</t>
  </si>
  <si>
    <t>S4 P3</t>
  </si>
  <si>
    <t>PAT Steven Brown</t>
  </si>
  <si>
    <t>S5 P3</t>
  </si>
  <si>
    <t>section 33</t>
  </si>
  <si>
    <t>PAT Sudeep Prasad</t>
  </si>
  <si>
    <t>S6 P3</t>
  </si>
  <si>
    <t>TGA Jimmy Stewart</t>
  </si>
  <si>
    <t>S7 P3</t>
  </si>
  <si>
    <t>HOW Terry Andrews</t>
  </si>
  <si>
    <t>S8 P3</t>
  </si>
  <si>
    <t>GLE Aaron Williams</t>
  </si>
  <si>
    <t>S9 P3</t>
  </si>
  <si>
    <t>NLR Manaia Babbington</t>
  </si>
  <si>
    <t>S10 P3</t>
  </si>
  <si>
    <t>WHAK Aaron Ratahi</t>
  </si>
  <si>
    <t>S11 P3</t>
  </si>
  <si>
    <t>GLE Robert Boggs</t>
  </si>
  <si>
    <t>S12 P3</t>
  </si>
  <si>
    <t>PUK Peter Kingi</t>
  </si>
  <si>
    <t>S13 P3</t>
  </si>
  <si>
    <t>TARR Jacques Haviga</t>
  </si>
  <si>
    <t>S14 P3</t>
  </si>
  <si>
    <t>PAK Daniel Riley</t>
  </si>
  <si>
    <t>S15 P3</t>
  </si>
  <si>
    <t>SWA Eli French</t>
  </si>
  <si>
    <t>S16 P3</t>
  </si>
  <si>
    <t>PAL Aaron Wolland</t>
  </si>
  <si>
    <t>S17 P3</t>
  </si>
  <si>
    <t>OTAK Josef Bishop</t>
  </si>
  <si>
    <t>S18 P3</t>
  </si>
  <si>
    <t>HEN Titi Salepea</t>
  </si>
  <si>
    <t>S19 P3</t>
  </si>
  <si>
    <t>HOW Jason Pickles</t>
  </si>
  <si>
    <t>S20 P3</t>
  </si>
  <si>
    <t>PUK Guy Timone Syme</t>
  </si>
  <si>
    <t>S21 P3</t>
  </si>
  <si>
    <t>MNU David Fleming</t>
  </si>
  <si>
    <t>S22 P3</t>
  </si>
  <si>
    <t>NPL Shaun Wall</t>
  </si>
  <si>
    <t>S23 P3</t>
  </si>
  <si>
    <t>OTA Ivona Coutts</t>
  </si>
  <si>
    <t>S24 P3</t>
  </si>
  <si>
    <t>BAYS Alex Watson</t>
  </si>
  <si>
    <t>S25 P3</t>
  </si>
  <si>
    <t>HEN Brad Campbell</t>
  </si>
  <si>
    <t>S26 P3</t>
  </si>
  <si>
    <t>SWA Carl Price</t>
  </si>
  <si>
    <t>S27 P3</t>
  </si>
  <si>
    <t>NPL Patrick Duffy</t>
  </si>
  <si>
    <t>S28 P3</t>
  </si>
  <si>
    <t>PAT Chris Walker</t>
  </si>
  <si>
    <t>S29 P3</t>
  </si>
  <si>
    <t xml:space="preserve">SWA Jared Rawlings </t>
  </si>
  <si>
    <t>S30 P3</t>
  </si>
  <si>
    <t>TGA Dave Harman</t>
  </si>
  <si>
    <t>S31 P3</t>
  </si>
  <si>
    <t>PAT Sani Roberts</t>
  </si>
  <si>
    <t>S32 P3</t>
  </si>
  <si>
    <t>HOW Paul G Brown</t>
  </si>
  <si>
    <t>S33 P3</t>
  </si>
  <si>
    <t>WAI Roger Beardshall</t>
  </si>
  <si>
    <t>S33 P4</t>
  </si>
  <si>
    <t>BIR Moloi Fatuesi</t>
  </si>
  <si>
    <t>S32 P4</t>
  </si>
  <si>
    <t>PAT Gavin Anstis</t>
  </si>
  <si>
    <t>S31 P4</t>
  </si>
  <si>
    <t>BAYS Hayden Morris</t>
  </si>
  <si>
    <t>S30 P4</t>
  </si>
  <si>
    <t>HOW Michael Daniell</t>
  </si>
  <si>
    <t>S29 P4</t>
  </si>
  <si>
    <t>PAT Antonio Tupuola</t>
  </si>
  <si>
    <t>S28 P4</t>
  </si>
  <si>
    <t>BAYS Cam Bowman</t>
  </si>
  <si>
    <t>S27 P4</t>
  </si>
  <si>
    <t>MNU Mitch Jolley</t>
  </si>
  <si>
    <t>S26 P4</t>
  </si>
  <si>
    <t>PAT Robyn Harris</t>
  </si>
  <si>
    <t>S25 P4</t>
  </si>
  <si>
    <t>MNU Viz Vandayar</t>
  </si>
  <si>
    <t>S24 P4</t>
  </si>
  <si>
    <t>GLE Gaylene Bullmore-Aull</t>
  </si>
  <si>
    <t>S23 P4</t>
  </si>
  <si>
    <t>PAT Steve Argus</t>
  </si>
  <si>
    <t>S22 P4</t>
  </si>
  <si>
    <t>PAT Roy Garrett</t>
  </si>
  <si>
    <t>S21 P4</t>
  </si>
  <si>
    <t>SWA Lena Burnard</t>
  </si>
  <si>
    <t>S20 P4</t>
  </si>
  <si>
    <t>HOW Geraldine Rose</t>
  </si>
  <si>
    <t>S19 P4</t>
  </si>
  <si>
    <t>PAT Tyson Argus</t>
  </si>
  <si>
    <t>S18 P4</t>
  </si>
  <si>
    <t>PAT Niall Hanlon</t>
  </si>
  <si>
    <t>S17 P4</t>
  </si>
  <si>
    <t>WEY Sam Vaafusu</t>
  </si>
  <si>
    <t>S16 P4</t>
  </si>
  <si>
    <t>TOK Peter Masden</t>
  </si>
  <si>
    <t>S15 P4</t>
  </si>
  <si>
    <t>NLR Malik Saeed</t>
  </si>
  <si>
    <t>S14 P4</t>
  </si>
  <si>
    <t>TARR James Haviga</t>
  </si>
  <si>
    <t>S13 P4</t>
  </si>
  <si>
    <t>WHAN Ryan Wilson</t>
  </si>
  <si>
    <t>S12 P4</t>
  </si>
  <si>
    <t>SWA Fale Pakieto</t>
  </si>
  <si>
    <t>S11 P4</t>
  </si>
  <si>
    <t>PUK Ned Apanui</t>
  </si>
  <si>
    <t>S10 P4</t>
  </si>
  <si>
    <t>SWA Jennifer Mclean</t>
  </si>
  <si>
    <t>S9 P4</t>
  </si>
  <si>
    <t>TGA Karlene Taylor</t>
  </si>
  <si>
    <t>S8 P4</t>
  </si>
  <si>
    <t>TOK Cooper McInnes</t>
  </si>
  <si>
    <t>S7 P4</t>
  </si>
  <si>
    <t>TGA Nita Clarkson</t>
  </si>
  <si>
    <t>S6 P4</t>
  </si>
  <si>
    <t>TOK Les Wilkinson</t>
  </si>
  <si>
    <t>S5 P4</t>
  </si>
  <si>
    <t>PUK Mel Apanui</t>
  </si>
  <si>
    <t>S4 P4</t>
  </si>
  <si>
    <t>PAL Kiri Bennett</t>
  </si>
  <si>
    <t>S3 P4</t>
  </si>
  <si>
    <t>PUK Martin Keeley</t>
  </si>
  <si>
    <t>S2 P4</t>
  </si>
  <si>
    <t>PAT Darren Mckay</t>
  </si>
  <si>
    <t>S1 P4</t>
  </si>
  <si>
    <t>TGA Josh Va'afusu</t>
  </si>
  <si>
    <t>S1 P5</t>
  </si>
  <si>
    <t>OTA Saolele Tavae</t>
  </si>
  <si>
    <t>S2 P5</t>
  </si>
  <si>
    <t>BIR Pierre Jarry</t>
  </si>
  <si>
    <t>S3 P5</t>
  </si>
  <si>
    <t>OTA Sisilia Ngata</t>
  </si>
  <si>
    <t>S4 P5</t>
  </si>
  <si>
    <t>MNU Pete Gillette</t>
  </si>
  <si>
    <t>S5 P5</t>
  </si>
  <si>
    <t>OTA Sio Latu</t>
  </si>
  <si>
    <t>S6 P5</t>
  </si>
  <si>
    <t>PAT John Harrison</t>
  </si>
  <si>
    <t>S7 P5</t>
  </si>
  <si>
    <t>HEN Igdaliah Retzlaff</t>
  </si>
  <si>
    <t>S8 P5</t>
  </si>
  <si>
    <t>HOW Andy Wang</t>
  </si>
  <si>
    <t>S9 P5</t>
  </si>
  <si>
    <t>HOW Colin Tranter</t>
  </si>
  <si>
    <t>S10 P5</t>
  </si>
  <si>
    <t>MNU Chetan Raj</t>
  </si>
  <si>
    <t>S11 P5</t>
  </si>
  <si>
    <t>MNU Ramon Santos</t>
  </si>
  <si>
    <t>S12 P5</t>
  </si>
  <si>
    <t>TGA Cynthia Thompson</t>
  </si>
  <si>
    <t>S13 P5</t>
  </si>
  <si>
    <t>PAT Addison Argus</t>
  </si>
  <si>
    <t>S14 P5</t>
  </si>
  <si>
    <t>OTA Joseph Maiava</t>
  </si>
  <si>
    <t>S15 P5</t>
  </si>
  <si>
    <t>OTA Lee Thongtha</t>
  </si>
  <si>
    <t>S16 P5</t>
  </si>
  <si>
    <t>OTA Samuel Matthews</t>
  </si>
  <si>
    <t>S17 P5</t>
  </si>
  <si>
    <t>MNU Tu Hererahi</t>
  </si>
  <si>
    <t>S18 P5</t>
  </si>
  <si>
    <t>SWA Neville Smith</t>
  </si>
  <si>
    <t>S19 P5</t>
  </si>
  <si>
    <t>OTA Sue Taveuveu</t>
  </si>
  <si>
    <t>S20 P5</t>
  </si>
  <si>
    <t>TAUM Shona Blomquist</t>
  </si>
  <si>
    <t>S21 P5</t>
  </si>
  <si>
    <t>NLR Ryan  Farrell</t>
  </si>
  <si>
    <t>S22 P5</t>
  </si>
  <si>
    <t>BIR Palanitina Fatuesi</t>
  </si>
  <si>
    <t>S23 P5</t>
  </si>
  <si>
    <t>TIT Aaron Gantley</t>
  </si>
  <si>
    <t>S24 P5</t>
  </si>
  <si>
    <t>HOW Anthony Andrews</t>
  </si>
  <si>
    <t>S25 P5</t>
  </si>
  <si>
    <t>HOW Nina Massold</t>
  </si>
  <si>
    <t>S26 P5</t>
  </si>
  <si>
    <t>HOW Neil Barnes</t>
  </si>
  <si>
    <t>S27 P5</t>
  </si>
  <si>
    <t>PUK Ramon Apanui</t>
  </si>
  <si>
    <t>S28 P5</t>
  </si>
  <si>
    <t>BAYS Thys Kruger</t>
  </si>
  <si>
    <t>S29 P5</t>
  </si>
  <si>
    <t>WHAK Mark Parkinson</t>
  </si>
  <si>
    <t>S30 P5</t>
  </si>
  <si>
    <t>BAYS Shayne Hynes</t>
  </si>
  <si>
    <t>S31 P5</t>
  </si>
  <si>
    <t>HOW Gary Clare</t>
  </si>
  <si>
    <t>S32 P5</t>
  </si>
  <si>
    <t>PAT Manoj Gounder</t>
  </si>
  <si>
    <t>S33 P5</t>
  </si>
  <si>
    <t>MNU Amit Singh</t>
  </si>
  <si>
    <t>S33 P6</t>
  </si>
  <si>
    <t>BAYS Bill Amosa</t>
  </si>
  <si>
    <t>S32 P6</t>
  </si>
  <si>
    <t>TOK Jenny Cook</t>
  </si>
  <si>
    <t>S31 P6</t>
  </si>
  <si>
    <t>PAT Fred Winterstein</t>
  </si>
  <si>
    <t>S30 P6</t>
  </si>
  <si>
    <t>SWA Tatum Manning</t>
  </si>
  <si>
    <t>S29 P6</t>
  </si>
  <si>
    <t>SWA Clayton Gray</t>
  </si>
  <si>
    <t>S28 P6</t>
  </si>
  <si>
    <t>PAT Ramend Raniga</t>
  </si>
  <si>
    <t>S27 P6</t>
  </si>
  <si>
    <t>PAT Maria Gratwick</t>
  </si>
  <si>
    <t>S26 P6</t>
  </si>
  <si>
    <t>OTA Lani Pakieto</t>
  </si>
  <si>
    <t>S25 P6</t>
  </si>
  <si>
    <t>BAYS Matt Friewald</t>
  </si>
  <si>
    <t>S24 P6</t>
  </si>
  <si>
    <t>TGA Hannah Browning</t>
  </si>
  <si>
    <t>S23 P6</t>
  </si>
  <si>
    <t>TGA Patuwai Woods</t>
  </si>
  <si>
    <t>S22 P6</t>
  </si>
  <si>
    <t>TGA Sam Bishop</t>
  </si>
  <si>
    <t>S21 P6</t>
  </si>
  <si>
    <t>PAT Kelly Pologa</t>
  </si>
  <si>
    <t>S20 P6</t>
  </si>
  <si>
    <t>PAT Roger Gracie</t>
  </si>
  <si>
    <t>S19 P6</t>
  </si>
  <si>
    <t>MAN Rose Rawiri</t>
  </si>
  <si>
    <t>S18 P6</t>
  </si>
  <si>
    <t>MNU John Lokeni</t>
  </si>
  <si>
    <t>S17 P6</t>
  </si>
  <si>
    <t>PAT Lincoln Hopkins</t>
  </si>
  <si>
    <t>S16 P6</t>
  </si>
  <si>
    <t>PAT Terri Argus</t>
  </si>
  <si>
    <t>S15 P6</t>
  </si>
  <si>
    <t>GLE Michael George</t>
  </si>
  <si>
    <t>S14 P6</t>
  </si>
  <si>
    <t>OTA Misi Moenoa</t>
  </si>
  <si>
    <t>S13 P6</t>
  </si>
  <si>
    <t>OTA Ako Sakapo</t>
  </si>
  <si>
    <t>S12 P6</t>
  </si>
  <si>
    <t>GIS Glen R-Atkins</t>
  </si>
  <si>
    <t>S11 P6</t>
  </si>
  <si>
    <t>GIS Alex Nanai</t>
  </si>
  <si>
    <t>S10 P6</t>
  </si>
  <si>
    <t>PAT Yash Usgang</t>
  </si>
  <si>
    <t>S9 P6</t>
  </si>
  <si>
    <t>ONE Norma Black</t>
  </si>
  <si>
    <t>S8 P6</t>
  </si>
  <si>
    <t>OTAK Reyon Picardo</t>
  </si>
  <si>
    <t>S7 P6</t>
  </si>
  <si>
    <t>OTAK Mane Tamihana</t>
  </si>
  <si>
    <t>S6 P6</t>
  </si>
  <si>
    <t>WHAN Paul Stevens</t>
  </si>
  <si>
    <t>S5 P6</t>
  </si>
  <si>
    <t>WHAN Cory Diamond</t>
  </si>
  <si>
    <t>S4 P6</t>
  </si>
  <si>
    <t>OTA Arjohn Guam</t>
  </si>
  <si>
    <t>S3 P6</t>
  </si>
  <si>
    <t>PAT Peter Whitehead</t>
  </si>
  <si>
    <t>S2 P6</t>
  </si>
  <si>
    <t>OTA Dao Buathong</t>
  </si>
  <si>
    <t>S1 P6</t>
  </si>
  <si>
    <t>Section Play</t>
  </si>
  <si>
    <t>Post Section</t>
  </si>
  <si>
    <t>Section 1 P1</t>
  </si>
  <si>
    <t>Section 1 P2</t>
  </si>
  <si>
    <t>v6</t>
  </si>
  <si>
    <t>v5</t>
  </si>
  <si>
    <t>v4</t>
  </si>
  <si>
    <t>v3</t>
  </si>
  <si>
    <t>v2</t>
  </si>
  <si>
    <t>Qtr</t>
  </si>
  <si>
    <t>SF</t>
  </si>
  <si>
    <t>Fin</t>
  </si>
  <si>
    <t>v1</t>
  </si>
  <si>
    <t>Section 1 P3</t>
  </si>
  <si>
    <t>Section 1 P4</t>
  </si>
  <si>
    <t>Section 1 P5</t>
  </si>
  <si>
    <t>Section 1 P6</t>
  </si>
  <si>
    <t>Section 2 P1</t>
  </si>
  <si>
    <t>Section 2 P2</t>
  </si>
  <si>
    <t>Section 2 P3</t>
  </si>
  <si>
    <t>Section 2 P4</t>
  </si>
  <si>
    <t>Section 2 P5</t>
  </si>
  <si>
    <t>Section 2 P6</t>
  </si>
  <si>
    <t>Section 3 P1</t>
  </si>
  <si>
    <t>Section 3 P2</t>
  </si>
  <si>
    <t>Section 3 P3</t>
  </si>
  <si>
    <t>Section 3 P4</t>
  </si>
  <si>
    <t>Section 3 P5</t>
  </si>
  <si>
    <t>Section 3 P6</t>
  </si>
  <si>
    <t>Section 4 P1</t>
  </si>
  <si>
    <t>Section 4 P2</t>
  </si>
  <si>
    <t>Section 4 P3</t>
  </si>
  <si>
    <t>Section 4 P4</t>
  </si>
  <si>
    <t>Section 4 P5</t>
  </si>
  <si>
    <t>Section 4 P6</t>
  </si>
  <si>
    <t>Section 5 P1</t>
  </si>
  <si>
    <t>Section 5 P2</t>
  </si>
  <si>
    <t>Section 5 P3</t>
  </si>
  <si>
    <t>Section 5 P4</t>
  </si>
  <si>
    <t>Section 5 P 5</t>
  </si>
  <si>
    <t>Section 5 P6</t>
  </si>
  <si>
    <t>Section 6 P1</t>
  </si>
  <si>
    <t>Section 6 P2</t>
  </si>
  <si>
    <t>Section 6 P3</t>
  </si>
  <si>
    <t>Section 6 P4</t>
  </si>
  <si>
    <t>Section 6 P5</t>
  </si>
  <si>
    <t>Section 6 P6</t>
  </si>
  <si>
    <t>Section 7 P1</t>
  </si>
  <si>
    <t>Section 7 P2</t>
  </si>
  <si>
    <t>Section 7 P3</t>
  </si>
  <si>
    <t>Section 7 P4</t>
  </si>
  <si>
    <t>Section 7 P5</t>
  </si>
  <si>
    <t>Section 7 P6</t>
  </si>
  <si>
    <t>Section 8 P1</t>
  </si>
  <si>
    <t>Section 8 P2</t>
  </si>
  <si>
    <t>Section 8 P3</t>
  </si>
  <si>
    <t>Section 8 P4</t>
  </si>
  <si>
    <t>Section 8 P5</t>
  </si>
  <si>
    <t>Section 8 P6</t>
  </si>
  <si>
    <t>Section 9 P1</t>
  </si>
  <si>
    <t>Section 9 P2</t>
  </si>
  <si>
    <t>Section 9 P3</t>
  </si>
  <si>
    <t>Section 9 P4</t>
  </si>
  <si>
    <t>Section 9 P5</t>
  </si>
  <si>
    <t>Section 9 P6</t>
  </si>
  <si>
    <t>Section 10 P1</t>
  </si>
  <si>
    <t>Section 10 P2</t>
  </si>
  <si>
    <t>Section 10 P3</t>
  </si>
  <si>
    <t>Section 10 P4</t>
  </si>
  <si>
    <t>Section 10 P 5</t>
  </si>
  <si>
    <t>Section 10 P6</t>
  </si>
  <si>
    <t>Section 11 P1</t>
  </si>
  <si>
    <t>Section 11 P2</t>
  </si>
  <si>
    <t>Section 11 P3</t>
  </si>
  <si>
    <t>Section 11 P4</t>
  </si>
  <si>
    <t>Section 11 P 5</t>
  </si>
  <si>
    <t>Section 11 P6</t>
  </si>
  <si>
    <t>Section 12 P1</t>
  </si>
  <si>
    <t>Section 12 P2</t>
  </si>
  <si>
    <t>Section 12 P3</t>
  </si>
  <si>
    <t>Section 12 P4</t>
  </si>
  <si>
    <t>Section 12 P 5</t>
  </si>
  <si>
    <t>Section 12 P6</t>
  </si>
  <si>
    <t>Section 13 P1</t>
  </si>
  <si>
    <t>Section 13 P2</t>
  </si>
  <si>
    <t>Section 13 P3</t>
  </si>
  <si>
    <t>Section 13 P4</t>
  </si>
  <si>
    <t>Section 13 P 5</t>
  </si>
  <si>
    <t>Section 13 P6</t>
  </si>
  <si>
    <t>Section 14 P1</t>
  </si>
  <si>
    <t>Section 14 P2</t>
  </si>
  <si>
    <t>Section 14 P3</t>
  </si>
  <si>
    <t>Section 14 P4</t>
  </si>
  <si>
    <t>Section 14 P 5</t>
  </si>
  <si>
    <t>Section 14 P6</t>
  </si>
  <si>
    <t>Section 15 P1</t>
  </si>
  <si>
    <t>Section 15 P2</t>
  </si>
  <si>
    <t>Section 15 P3</t>
  </si>
  <si>
    <t>Section 15 P4</t>
  </si>
  <si>
    <t>Section 15 P5</t>
  </si>
  <si>
    <t>Section 15 P6</t>
  </si>
  <si>
    <t>Section 16 P1</t>
  </si>
  <si>
    <t>Section 16 P2</t>
  </si>
  <si>
    <t>Section 16 P3</t>
  </si>
  <si>
    <t>Section 16 P4</t>
  </si>
  <si>
    <t>Section 16 P5</t>
  </si>
  <si>
    <t>Section 16 P6</t>
  </si>
  <si>
    <t>Section 17 P1</t>
  </si>
  <si>
    <t>Section 17 P2</t>
  </si>
  <si>
    <t>Section 17 P3</t>
  </si>
  <si>
    <t>Section 17 P4</t>
  </si>
  <si>
    <t>Section 17 P5</t>
  </si>
  <si>
    <t>Section 17 P6</t>
  </si>
  <si>
    <t>Section 18 P1</t>
  </si>
  <si>
    <t>Section 18 P2</t>
  </si>
  <si>
    <t>Section 18 P3</t>
  </si>
  <si>
    <t>Section 18 P4</t>
  </si>
  <si>
    <t>Section 18 P5</t>
  </si>
  <si>
    <t>Section 18 P6</t>
  </si>
  <si>
    <t>Section 19 P1</t>
  </si>
  <si>
    <t>Section 19 P2</t>
  </si>
  <si>
    <t>Section19 P3</t>
  </si>
  <si>
    <t>Section 19 P4</t>
  </si>
  <si>
    <t>Section 19 P 5</t>
  </si>
  <si>
    <t>Section 19 P6</t>
  </si>
  <si>
    <t>Section 20 P1</t>
  </si>
  <si>
    <t>Section 20 P2</t>
  </si>
  <si>
    <t>Section 20 P3</t>
  </si>
  <si>
    <t>Section 20 P4</t>
  </si>
  <si>
    <t>Section 20 P5</t>
  </si>
  <si>
    <t>Section 20 P6</t>
  </si>
  <si>
    <t>Section 21 P1</t>
  </si>
  <si>
    <t>Section 21 P2</t>
  </si>
  <si>
    <t>Section 21 P3</t>
  </si>
  <si>
    <t>Section 21 P4</t>
  </si>
  <si>
    <t>Section 21 P5</t>
  </si>
  <si>
    <t>Section 21 P6</t>
  </si>
  <si>
    <t>Section 22 P1</t>
  </si>
  <si>
    <t>Section 22 P2</t>
  </si>
  <si>
    <t>Section 22 P3</t>
  </si>
  <si>
    <t>Section 22 P4</t>
  </si>
  <si>
    <t>Section 22 P5</t>
  </si>
  <si>
    <t>Section 22 P6</t>
  </si>
  <si>
    <t>Section 23 P1</t>
  </si>
  <si>
    <t>Section 23 P2</t>
  </si>
  <si>
    <t>Section 23 P3</t>
  </si>
  <si>
    <t>Section 23 P4</t>
  </si>
  <si>
    <t>Section 23 P5</t>
  </si>
  <si>
    <t>Section 23 P6</t>
  </si>
  <si>
    <t>Section 24 P1</t>
  </si>
  <si>
    <t>Section 24 P2</t>
  </si>
  <si>
    <t>Section 24 P3</t>
  </si>
  <si>
    <t>Section 24 P4</t>
  </si>
  <si>
    <t>Section 24 P 5</t>
  </si>
  <si>
    <t>Section 24 P6</t>
  </si>
  <si>
    <t>Section 25 P1</t>
  </si>
  <si>
    <t>Section 25 P2</t>
  </si>
  <si>
    <t>Section 25 P3</t>
  </si>
  <si>
    <t>Section 25 P4</t>
  </si>
  <si>
    <t>Section 25 P 5</t>
  </si>
  <si>
    <t>Section 25 P6</t>
  </si>
  <si>
    <t>Section 26 P1</t>
  </si>
  <si>
    <t>Section 26 P2</t>
  </si>
  <si>
    <t>Section 26 P3</t>
  </si>
  <si>
    <t>Section 26 P4</t>
  </si>
  <si>
    <t>Section 26 P 5</t>
  </si>
  <si>
    <t>Section 26 P6</t>
  </si>
  <si>
    <t>Section 27 P1</t>
  </si>
  <si>
    <t>Section 27 P2</t>
  </si>
  <si>
    <t>Section 27 P3</t>
  </si>
  <si>
    <t>Section 27 P4</t>
  </si>
  <si>
    <t>Section 27 P 5</t>
  </si>
  <si>
    <t>Section 27 P6</t>
  </si>
  <si>
    <t>Section 28 P1</t>
  </si>
  <si>
    <t>Section 28 P2</t>
  </si>
  <si>
    <t>Section 28 P3</t>
  </si>
  <si>
    <t>Section 28 P4</t>
  </si>
  <si>
    <t>Section 28 P 5</t>
  </si>
  <si>
    <t>Section 28 P6</t>
  </si>
  <si>
    <t>Section 29 P1</t>
  </si>
  <si>
    <t>Section 29 P2</t>
  </si>
  <si>
    <t>Section 29 P3</t>
  </si>
  <si>
    <t>Section 29 P4</t>
  </si>
  <si>
    <t>Section 29 P5</t>
  </si>
  <si>
    <t>Section 29 P6</t>
  </si>
  <si>
    <t>Section 30 P1</t>
  </si>
  <si>
    <t>Section 30 P2</t>
  </si>
  <si>
    <t>Section 30 P3</t>
  </si>
  <si>
    <t>Section 30 P4</t>
  </si>
  <si>
    <t>Section 30 P5</t>
  </si>
  <si>
    <t>Section 30 P6</t>
  </si>
  <si>
    <t>Section 31 P1</t>
  </si>
  <si>
    <t>Section 31 P2</t>
  </si>
  <si>
    <t>Section 31 P3</t>
  </si>
  <si>
    <t>Section 31 P4</t>
  </si>
  <si>
    <t>Section 31 P 5</t>
  </si>
  <si>
    <t>Section 31 P6</t>
  </si>
  <si>
    <t>Section 32 P1</t>
  </si>
  <si>
    <t>Section 32 P2</t>
  </si>
  <si>
    <t>Section 32 P3</t>
  </si>
  <si>
    <t>Section 32 P4</t>
  </si>
  <si>
    <t>Section 32 P 5</t>
  </si>
  <si>
    <t>Section 32 P6</t>
  </si>
  <si>
    <t>Section 33 P1</t>
  </si>
  <si>
    <t>Section 33 P2</t>
  </si>
  <si>
    <t>Section 33 P3</t>
  </si>
  <si>
    <t>Section 33 P4</t>
  </si>
  <si>
    <t>Section 33 P 5</t>
  </si>
  <si>
    <t>Section 33 P6</t>
  </si>
  <si>
    <t>Section 1</t>
  </si>
  <si>
    <t>Points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</si>
  <si>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</si>
  <si>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</si>
  <si>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</si>
  <si>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</si>
  <si>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</si>
  <si>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</si>
  <si>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</si>
  <si>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</si>
  <si>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</si>
  <si>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</si>
  <si>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</si>
  <si>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</si>
  <si>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</si>
  <si>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Section 15</t>
  </si>
  <si>
    <t>Section 16</t>
  </si>
  <si>
    <t>Section 17</t>
  </si>
  <si>
    <t>Section 18</t>
  </si>
  <si>
    <t>Section 19</t>
  </si>
  <si>
    <t>Section 20</t>
  </si>
  <si>
    <t>Section21</t>
  </si>
  <si>
    <t>Section 22</t>
  </si>
  <si>
    <t>Section 23</t>
  </si>
  <si>
    <t>Section 24</t>
  </si>
  <si>
    <t>Section 25</t>
  </si>
  <si>
    <t>Section 26</t>
  </si>
  <si>
    <t>Section 27</t>
  </si>
  <si>
    <t>Section 28</t>
  </si>
  <si>
    <t>Section 29</t>
  </si>
  <si>
    <t>Section 30</t>
  </si>
  <si>
    <t>Section 31</t>
  </si>
  <si>
    <t>Section 32</t>
  </si>
  <si>
    <t>Section 33</t>
  </si>
  <si>
    <t xml:space="preserve">If you have withdrawls in any section move all existing players in that section to fill </t>
  </si>
  <si>
    <t>places 1-5 leaving the bye in place 6, then unprotect this sheet (Alt+T,P,P) then copy</t>
  </si>
  <si>
    <t>this block and paste over the block in the relevant section. Then protect this sheet again</t>
  </si>
  <si>
    <t>(Alt+T,P,P) when it comes up with a password window just push enter.</t>
  </si>
  <si>
    <t>After adding bonus points to winner &amp; Runner-up in each section, with all columns selected sort on column F Smallest to Largest making sure that My data has headers is not ticked</t>
  </si>
  <si>
    <t>BYE</t>
  </si>
  <si>
    <t>BYE1</t>
  </si>
  <si>
    <t>BYE2</t>
  </si>
  <si>
    <t>BYE3</t>
  </si>
  <si>
    <t>BYE4</t>
  </si>
  <si>
    <t>BYE5</t>
  </si>
  <si>
    <t>BYE6</t>
  </si>
  <si>
    <t>BYE7</t>
  </si>
  <si>
    <t>BYE8</t>
  </si>
  <si>
    <t>BYE9</t>
  </si>
  <si>
    <t>BYE10</t>
  </si>
  <si>
    <t>BYE11</t>
  </si>
  <si>
    <t>BYE12</t>
  </si>
  <si>
    <t>BYE13</t>
  </si>
  <si>
    <t>BYE14</t>
  </si>
  <si>
    <t>BYE15</t>
  </si>
  <si>
    <t>BYE16</t>
  </si>
  <si>
    <t>BYE17</t>
  </si>
  <si>
    <t>BYE18</t>
  </si>
  <si>
    <t>BYE19</t>
  </si>
  <si>
    <t>BYE20</t>
  </si>
  <si>
    <t>BYE21</t>
  </si>
  <si>
    <t>BYE22</t>
  </si>
  <si>
    <t>BYE23</t>
  </si>
  <si>
    <t>BYE24</t>
  </si>
  <si>
    <t>BYE25</t>
  </si>
  <si>
    <t>BYE26</t>
  </si>
  <si>
    <t>BYE27</t>
  </si>
  <si>
    <t>BYE28</t>
  </si>
  <si>
    <t>BYE29</t>
  </si>
  <si>
    <t>BYE30</t>
  </si>
  <si>
    <t>BYE31</t>
  </si>
  <si>
    <t>BYE32</t>
  </si>
  <si>
    <t>BYE33</t>
  </si>
  <si>
    <t>Championship</t>
  </si>
  <si>
    <t>FINAL</t>
  </si>
  <si>
    <t>SEMI FINALS</t>
  </si>
  <si>
    <t>QUARTER FINALS</t>
  </si>
  <si>
    <t>CHAMPION</t>
  </si>
  <si>
    <t>Runner Up</t>
  </si>
  <si>
    <t>Round of 16</t>
  </si>
  <si>
    <t>Championship Flight</t>
  </si>
  <si>
    <t>WINNER</t>
  </si>
  <si>
    <t>Trophy</t>
  </si>
  <si>
    <t>Trophy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</si>
</sst>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21" x14ac:knownFonts="1">
    <font>
      <sz val="10"/>
      <color rgb="FF000000"/>
      <name val="Arial"/>
      <scheme val="minor"/>
    </font>
    <font>
      <sz val="10"/>
      <color rgb="FFFF0000"/>
      <name val="Arial"/>
    </font>
    <font>
      <sz val="10"/>
      <color theme="1"/>
      <name val="Arial"/>
    </font>
    <font>
      <sz val="14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b/>
      <sz val="10"/>
      <color rgb="FFFF0000"/>
      <name val="Arial"/>
    </font>
    <font>
      <b/>
      <sz val="10"/>
      <color rgb="FF2F5496"/>
      <name val="Arial"/>
    </font>
    <font>
      <sz val="18"/>
      <color theme="1"/>
      <name val="Arial"/>
    </font>
    <font>
      <b/>
      <sz val="20"/>
      <color theme="1"/>
      <name val="Arial"/>
    </font>
    <font>
      <sz val="16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6"/>
      <color theme="1"/>
      <name val="Arial"/>
    </font>
    <font>
      <b/>
      <sz val="16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theme="0"/>
      <name val="Arial"/>
    </font>
    <font>
      <b/>
      <sz val="12"/>
      <color theme="1"/>
      <name val="Arial"/>
    </font>
    <font>
      <sz val="10"/>
      <color rgb="FF00000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99FFCC"/>
        <bgColor rgb="FF99FFCC"/>
      </patternFill>
    </fill>
    <fill>
      <patternFill patternType="solid">
        <fgColor rgb="FFCCFF99"/>
        <bgColor rgb="FFCCFF99"/>
      </patternFill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BFBFBF"/>
      </patternFill>
    </fill>
    <fill>
      <patternFill patternType="solid">
        <fgColor rgb="FFFFFF66"/>
        <bgColor rgb="FFFFFF66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shrinkToFit="1"/>
    </xf>
    <xf numFmtId="0" fontId="3" fillId="0" borderId="0" xfId="0" applyFont="1"/>
    <xf numFmtId="0" fontId="4" fillId="0" borderId="0" xfId="0" applyFont="1" applyAlignment="1">
      <alignment shrinkToFit="1"/>
    </xf>
    <xf numFmtId="0" fontId="5" fillId="0" borderId="0" xfId="0" applyFont="1"/>
    <xf numFmtId="0" fontId="2" fillId="0" borderId="0" xfId="0" applyFont="1" applyAlignment="1">
      <alignment shrinkToFit="1"/>
    </xf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1" fillId="0" borderId="0" xfId="0" applyFont="1"/>
    <xf numFmtId="0" fontId="2" fillId="3" borderId="7" xfId="0" applyFont="1" applyFill="1" applyBorder="1"/>
    <xf numFmtId="0" fontId="2" fillId="4" borderId="7" xfId="0" applyFont="1" applyFill="1" applyBorder="1"/>
    <xf numFmtId="0" fontId="2" fillId="5" borderId="7" xfId="0" applyFont="1" applyFill="1" applyBorder="1"/>
    <xf numFmtId="0" fontId="4" fillId="3" borderId="7" xfId="0" applyFont="1" applyFill="1" applyBorder="1"/>
    <xf numFmtId="0" fontId="7" fillId="4" borderId="7" xfId="0" applyFont="1" applyFill="1" applyBorder="1"/>
    <xf numFmtId="14" fontId="2" fillId="0" borderId="0" xfId="0" applyNumberFormat="1" applyFont="1" applyAlignment="1">
      <alignment shrinkToFit="1"/>
    </xf>
    <xf numFmtId="0" fontId="7" fillId="5" borderId="7" xfId="0" applyFont="1" applyFill="1" applyBorder="1"/>
    <xf numFmtId="0" fontId="4" fillId="5" borderId="7" xfId="0" applyFont="1" applyFill="1" applyBorder="1"/>
    <xf numFmtId="0" fontId="4" fillId="0" borderId="0" xfId="0" applyFont="1"/>
    <xf numFmtId="0" fontId="8" fillId="6" borderId="7" xfId="0" applyFont="1" applyFill="1" applyBorder="1"/>
    <xf numFmtId="0" fontId="7" fillId="3" borderId="7" xfId="0" applyFont="1" applyFill="1" applyBorder="1"/>
    <xf numFmtId="0" fontId="4" fillId="4" borderId="7" xfId="0" applyFont="1" applyFill="1" applyBorder="1"/>
    <xf numFmtId="0" fontId="2" fillId="0" borderId="8" xfId="0" applyFont="1" applyBorder="1"/>
    <xf numFmtId="0" fontId="9" fillId="0" borderId="9" xfId="0" applyFont="1" applyBorder="1"/>
    <xf numFmtId="0" fontId="2" fillId="0" borderId="3" xfId="0" applyFont="1" applyBorder="1"/>
    <xf numFmtId="0" fontId="10" fillId="0" borderId="10" xfId="0" applyFont="1" applyBorder="1" applyAlignment="1">
      <alignment horizontal="center"/>
    </xf>
    <xf numFmtId="0" fontId="11" fillId="0" borderId="8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49" fontId="13" fillId="7" borderId="12" xfId="0" applyNumberFormat="1" applyFont="1" applyFill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2" fontId="14" fillId="7" borderId="15" xfId="0" applyNumberFormat="1" applyFont="1" applyFill="1" applyBorder="1"/>
    <xf numFmtId="2" fontId="14" fillId="0" borderId="6" xfId="0" applyNumberFormat="1" applyFont="1" applyBorder="1"/>
    <xf numFmtId="0" fontId="2" fillId="0" borderId="16" xfId="0" applyFont="1" applyBorder="1"/>
    <xf numFmtId="2" fontId="2" fillId="0" borderId="0" xfId="0" applyNumberFormat="1" applyFont="1"/>
    <xf numFmtId="49" fontId="13" fillId="0" borderId="10" xfId="0" applyNumberFormat="1" applyFont="1" applyBorder="1" applyAlignment="1">
      <alignment horizontal="left"/>
    </xf>
    <xf numFmtId="49" fontId="13" fillId="8" borderId="12" xfId="0" applyNumberFormat="1" applyFont="1" applyFill="1" applyBorder="1" applyAlignment="1">
      <alignment horizontal="left"/>
    </xf>
    <xf numFmtId="2" fontId="2" fillId="0" borderId="3" xfId="0" applyNumberFormat="1" applyFont="1" applyBorder="1"/>
    <xf numFmtId="0" fontId="2" fillId="0" borderId="10" xfId="0" applyFont="1" applyBorder="1"/>
    <xf numFmtId="2" fontId="14" fillId="0" borderId="16" xfId="0" applyNumberFormat="1" applyFont="1" applyBorder="1"/>
    <xf numFmtId="2" fontId="14" fillId="8" borderId="15" xfId="0" applyNumberFormat="1" applyFont="1" applyFill="1" applyBorder="1"/>
    <xf numFmtId="0" fontId="10" fillId="0" borderId="8" xfId="0" applyFont="1" applyBorder="1" applyAlignment="1">
      <alignment horizontal="center"/>
    </xf>
    <xf numFmtId="2" fontId="15" fillId="0" borderId="6" xfId="0" applyNumberFormat="1" applyFont="1" applyBorder="1"/>
    <xf numFmtId="49" fontId="13" fillId="9" borderId="12" xfId="0" applyNumberFormat="1" applyFont="1" applyFill="1" applyBorder="1" applyAlignment="1">
      <alignment horizontal="left"/>
    </xf>
    <xf numFmtId="2" fontId="14" fillId="9" borderId="15" xfId="0" applyNumberFormat="1" applyFont="1" applyFill="1" applyBorder="1"/>
    <xf numFmtId="2" fontId="2" fillId="0" borderId="13" xfId="0" applyNumberFormat="1" applyFont="1" applyBorder="1"/>
    <xf numFmtId="0" fontId="2" fillId="0" borderId="0" xfId="0" applyFont="1" applyAlignment="1">
      <alignment wrapText="1"/>
    </xf>
    <xf numFmtId="0" fontId="16" fillId="0" borderId="0" xfId="0" applyFont="1" applyAlignment="1">
      <alignment horizontal="center"/>
    </xf>
    <xf numFmtId="2" fontId="16" fillId="10" borderId="12" xfId="0" applyNumberFormat="1" applyFont="1" applyFill="1" applyBorder="1" applyAlignment="1">
      <alignment horizontal="left"/>
    </xf>
    <xf numFmtId="1" fontId="17" fillId="0" borderId="11" xfId="0" applyNumberFormat="1" applyFont="1" applyBorder="1"/>
    <xf numFmtId="2" fontId="18" fillId="0" borderId="0" xfId="0" applyNumberFormat="1" applyFont="1"/>
    <xf numFmtId="1" fontId="18" fillId="0" borderId="0" xfId="0" applyNumberFormat="1" applyFont="1"/>
    <xf numFmtId="0" fontId="18" fillId="0" borderId="0" xfId="0" applyFont="1"/>
    <xf numFmtId="0" fontId="17" fillId="10" borderId="15" xfId="0" applyFont="1" applyFill="1" applyBorder="1" applyAlignment="1">
      <alignment horizontal="center"/>
    </xf>
    <xf numFmtId="0" fontId="2" fillId="0" borderId="4" xfId="0" applyFont="1" applyBorder="1"/>
    <xf numFmtId="2" fontId="2" fillId="10" borderId="12" xfId="0" applyNumberFormat="1" applyFont="1" applyFill="1" applyBorder="1" applyAlignment="1">
      <alignment horizontal="left"/>
    </xf>
    <xf numFmtId="1" fontId="4" fillId="0" borderId="8" xfId="0" applyNumberFormat="1" applyFont="1" applyBorder="1"/>
    <xf numFmtId="2" fontId="16" fillId="0" borderId="10" xfId="0" applyNumberFormat="1" applyFont="1" applyBorder="1" applyAlignment="1">
      <alignment horizontal="left"/>
    </xf>
    <xf numFmtId="2" fontId="2" fillId="10" borderId="15" xfId="0" applyNumberFormat="1" applyFont="1" applyFill="1" applyBorder="1" applyAlignment="1">
      <alignment horizontal="left"/>
    </xf>
    <xf numFmtId="2" fontId="16" fillId="0" borderId="16" xfId="0" applyNumberFormat="1" applyFont="1" applyBorder="1" applyAlignment="1">
      <alignment horizontal="left"/>
    </xf>
    <xf numFmtId="0" fontId="2" fillId="0" borderId="5" xfId="0" applyFont="1" applyBorder="1"/>
    <xf numFmtId="2" fontId="2" fillId="4" borderId="15" xfId="0" applyNumberFormat="1" applyFont="1" applyFill="1" applyBorder="1" applyAlignment="1">
      <alignment horizontal="left"/>
    </xf>
    <xf numFmtId="2" fontId="16" fillId="10" borderId="15" xfId="0" applyNumberFormat="1" applyFont="1" applyFill="1" applyBorder="1" applyAlignment="1">
      <alignment horizontal="left"/>
    </xf>
    <xf numFmtId="2" fontId="2" fillId="0" borderId="10" xfId="0" applyNumberFormat="1" applyFont="1" applyBorder="1" applyAlignment="1">
      <alignment horizontal="left"/>
    </xf>
    <xf numFmtId="2" fontId="2" fillId="0" borderId="16" xfId="0" applyNumberFormat="1" applyFont="1" applyBorder="1" applyAlignment="1">
      <alignment horizontal="left"/>
    </xf>
    <xf numFmtId="1" fontId="2" fillId="0" borderId="8" xfId="0" applyNumberFormat="1" applyFont="1" applyBorder="1"/>
    <xf numFmtId="0" fontId="2" fillId="10" borderId="15" xfId="0" applyFont="1" applyFill="1" applyBorder="1" applyAlignment="1">
      <alignment horizontal="left"/>
    </xf>
    <xf numFmtId="2" fontId="2" fillId="4" borderId="16" xfId="0" applyNumberFormat="1" applyFont="1" applyFill="1" applyBorder="1" applyAlignment="1">
      <alignment horizontal="left"/>
    </xf>
    <xf numFmtId="0" fontId="17" fillId="0" borderId="10" xfId="0" applyFont="1" applyBorder="1" applyAlignment="1">
      <alignment horizontal="center"/>
    </xf>
    <xf numFmtId="2" fontId="2" fillId="4" borderId="12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0" fontId="2" fillId="0" borderId="17" xfId="0" applyFont="1" applyBorder="1"/>
    <xf numFmtId="1" fontId="2" fillId="0" borderId="9" xfId="0" applyNumberFormat="1" applyFont="1" applyBorder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16" fillId="10" borderId="15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6" fillId="0" borderId="0" xfId="0" applyFont="1"/>
    <xf numFmtId="0" fontId="20" fillId="0" borderId="0" xfId="0" applyFont="1"/>
    <xf numFmtId="2" fontId="2" fillId="5" borderId="12" xfId="0" applyNumberFormat="1" applyFont="1" applyFill="1" applyBorder="1" applyAlignment="1">
      <alignment horizontal="left" shrinkToFit="1"/>
    </xf>
    <xf numFmtId="1" fontId="4" fillId="0" borderId="11" xfId="0" applyNumberFormat="1" applyFont="1" applyBorder="1" applyAlignment="1">
      <alignment horizontal="center"/>
    </xf>
    <xf numFmtId="0" fontId="2" fillId="5" borderId="15" xfId="0" applyFont="1" applyFill="1" applyBorder="1" applyAlignment="1">
      <alignment horizontal="left" shrinkToFit="1"/>
    </xf>
    <xf numFmtId="2" fontId="2" fillId="5" borderId="12" xfId="0" applyNumberFormat="1" applyFont="1" applyFill="1" applyBorder="1" applyAlignment="1">
      <alignment shrinkToFit="1"/>
    </xf>
    <xf numFmtId="2" fontId="2" fillId="0" borderId="10" xfId="0" applyNumberFormat="1" applyFont="1" applyBorder="1" applyAlignment="1">
      <alignment horizontal="left" shrinkToFit="1"/>
    </xf>
    <xf numFmtId="2" fontId="2" fillId="5" borderId="15" xfId="0" applyNumberFormat="1" applyFont="1" applyFill="1" applyBorder="1" applyAlignment="1">
      <alignment shrinkToFit="1"/>
    </xf>
    <xf numFmtId="2" fontId="2" fillId="0" borderId="16" xfId="0" applyNumberFormat="1" applyFont="1" applyBorder="1" applyAlignment="1">
      <alignment horizontal="left" shrinkToFit="1"/>
    </xf>
    <xf numFmtId="2" fontId="2" fillId="0" borderId="10" xfId="0" applyNumberFormat="1" applyFont="1" applyBorder="1" applyAlignment="1">
      <alignment shrinkToFit="1"/>
    </xf>
    <xf numFmtId="0" fontId="2" fillId="0" borderId="10" xfId="0" applyFont="1" applyBorder="1" applyAlignment="1">
      <alignment horizontal="left" shrinkToFit="1"/>
    </xf>
    <xf numFmtId="2" fontId="2" fillId="0" borderId="16" xfId="0" applyNumberFormat="1" applyFont="1" applyBorder="1" applyAlignment="1">
      <alignment shrinkToFit="1"/>
    </xf>
    <xf numFmtId="2" fontId="2" fillId="5" borderId="15" xfId="0" applyNumberFormat="1" applyFont="1" applyFill="1" applyBorder="1" applyAlignment="1">
      <alignment horizontal="left" shrinkToFit="1"/>
    </xf>
    <xf numFmtId="0" fontId="2" fillId="0" borderId="1" xfId="0" applyFont="1" applyBorder="1"/>
    <xf numFmtId="2" fontId="2" fillId="5" borderId="26" xfId="0" applyNumberFormat="1" applyFont="1" applyFill="1" applyBorder="1" applyAlignment="1">
      <alignment horizontal="left" shrinkToFit="1"/>
    </xf>
    <xf numFmtId="2" fontId="5" fillId="0" borderId="0" xfId="0" applyNumberFormat="1" applyFont="1"/>
    <xf numFmtId="0" fontId="2" fillId="0" borderId="0" xfId="0" applyFont="1" applyAlignment="1">
      <alignment horizontal="left" shrinkToFit="1"/>
    </xf>
    <xf numFmtId="1" fontId="4" fillId="0" borderId="11" xfId="0" applyNumberFormat="1" applyFont="1" applyBorder="1"/>
    <xf numFmtId="0" fontId="4" fillId="0" borderId="8" xfId="0" applyFont="1" applyBorder="1"/>
    <xf numFmtId="0" fontId="16" fillId="0" borderId="16" xfId="0" applyFont="1" applyBorder="1" applyAlignment="1">
      <alignment horizontal="left"/>
    </xf>
    <xf numFmtId="0" fontId="2" fillId="10" borderId="12" xfId="0" applyFont="1" applyFill="1" applyBorder="1" applyAlignment="1">
      <alignment horizontal="left"/>
    </xf>
    <xf numFmtId="0" fontId="16" fillId="10" borderId="12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 shrinkToFit="1"/>
    </xf>
    <xf numFmtId="0" fontId="2" fillId="5" borderId="15" xfId="0" applyFont="1" applyFill="1" applyBorder="1" applyAlignment="1">
      <alignment shrinkToFit="1"/>
    </xf>
    <xf numFmtId="0" fontId="2" fillId="0" borderId="16" xfId="0" applyFont="1" applyBorder="1" applyAlignment="1">
      <alignment shrinkToFit="1"/>
    </xf>
    <xf numFmtId="0" fontId="2" fillId="0" borderId="16" xfId="0" applyFont="1" applyBorder="1" applyAlignment="1">
      <alignment horizontal="left" shrinkToFit="1"/>
    </xf>
    <xf numFmtId="0" fontId="2" fillId="0" borderId="10" xfId="0" applyFont="1" applyBorder="1" applyAlignment="1">
      <alignment shrinkToFit="1"/>
    </xf>
    <xf numFmtId="0" fontId="2" fillId="5" borderId="12" xfId="0" applyFont="1" applyFill="1" applyBorder="1" applyAlignment="1">
      <alignment shrinkToFit="1"/>
    </xf>
    <xf numFmtId="0" fontId="4" fillId="2" borderId="1" xfId="0" applyFont="1" applyFill="1" applyBorder="1" applyAlignment="1">
      <alignment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/>
    </xf>
    <xf numFmtId="0" fontId="6" fillId="0" borderId="17" xfId="0" applyFont="1" applyBorder="1"/>
    <xf numFmtId="0" fontId="2" fillId="2" borderId="18" xfId="0" applyFont="1" applyFill="1" applyBorder="1" applyAlignment="1">
      <alignment wrapText="1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0" xfId="0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4" fillId="0" borderId="0" xfId="0" applyFont="1" applyAlignment="1">
      <alignment horizontal="center"/>
    </xf>
    <xf numFmtId="2" fontId="19" fillId="10" borderId="18" xfId="0" applyNumberFormat="1" applyFont="1" applyFill="1" applyBorder="1" applyAlignment="1">
      <alignment shrinkToFit="1"/>
    </xf>
    <xf numFmtId="2" fontId="2" fillId="0" borderId="0" xfId="0" applyNumberFormat="1" applyFont="1" applyAlignment="1">
      <alignment shrinkToFit="1"/>
    </xf>
    <xf numFmtId="0" fontId="14" fillId="0" borderId="0" xfId="0" applyFont="1" applyAlignment="1">
      <alignment horizontal="center" vertical="center" shrinkToFit="1"/>
    </xf>
    <xf numFmtId="165" fontId="2" fillId="0" borderId="0" xfId="0" applyNumberFormat="1" applyFont="1" applyAlignment="1">
      <alignment horizontal="center" shrinkToFit="1"/>
    </xf>
    <xf numFmtId="2" fontId="2" fillId="5" borderId="18" xfId="0" applyNumberFormat="1" applyFont="1" applyFill="1" applyBorder="1" applyAlignment="1">
      <alignment shrinkToFit="1"/>
    </xf>
    <xf numFmtId="0" fontId="19" fillId="10" borderId="18" xfId="0" applyFont="1" applyFill="1" applyBorder="1" applyAlignment="1">
      <alignment shrinkToFit="1"/>
    </xf>
    <xf numFmtId="0" fontId="2" fillId="0" borderId="0" xfId="0" applyFont="1" applyAlignment="1">
      <alignment shrinkToFit="1"/>
    </xf>
  </cellXfs>
  <cellStyles count="1">
    <cellStyle name="Normal" xfId="0" builtinId="0"/>
  </cellStyles>
  <dxfs count="3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0</xdr:row>
      <xdr:rowOff>0</xdr:rowOff>
    </xdr:from>
    <xdr:ext cx="1362075" cy="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514350</xdr:colOff>
      <xdr:row>29</xdr:row>
      <xdr:rowOff>57150</xdr:rowOff>
    </xdr:from>
    <xdr:ext cx="2876550" cy="8096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58</xdr:row>
      <xdr:rowOff>76200</xdr:rowOff>
    </xdr:from>
    <xdr:ext cx="2895600" cy="8096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466725</xdr:colOff>
      <xdr:row>93</xdr:row>
      <xdr:rowOff>104775</xdr:rowOff>
    </xdr:from>
    <xdr:ext cx="2876550" cy="809625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476250</xdr:colOff>
      <xdr:row>29</xdr:row>
      <xdr:rowOff>76200</xdr:rowOff>
    </xdr:from>
    <xdr:ext cx="2895600" cy="8096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514350</xdr:colOff>
      <xdr:row>29</xdr:row>
      <xdr:rowOff>57150</xdr:rowOff>
    </xdr:from>
    <xdr:ext cx="2876550" cy="8096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571500</xdr:colOff>
      <xdr:row>58</xdr:row>
      <xdr:rowOff>76200</xdr:rowOff>
    </xdr:from>
    <xdr:ext cx="2895600" cy="8096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533400</xdr:colOff>
      <xdr:row>93</xdr:row>
      <xdr:rowOff>57150</xdr:rowOff>
    </xdr:from>
    <xdr:ext cx="2876550" cy="8096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476250</xdr:colOff>
      <xdr:row>29</xdr:row>
      <xdr:rowOff>76200</xdr:rowOff>
    </xdr:from>
    <xdr:ext cx="2895600" cy="8096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showGridLines="0" tabSelected="1" workbookViewId="0"/>
  </sheetViews>
  <sheetFormatPr defaultColWidth="12.59765625" defaultRowHeight="15" customHeight="1" x14ac:dyDescent="0.35"/>
  <cols>
    <col min="1" max="1" width="2.73046875" customWidth="1"/>
    <col min="2" max="2" width="30.73046875" customWidth="1"/>
    <col min="3" max="3" width="2.73046875" customWidth="1"/>
    <col min="4" max="4" width="30.73046875" customWidth="1"/>
    <col min="5" max="5" width="3.265625" customWidth="1"/>
    <col min="6" max="6" width="30.73046875" customWidth="1"/>
    <col min="7" max="7" width="5" customWidth="1"/>
    <col min="8" max="8" width="31.3984375" customWidth="1"/>
    <col min="9" max="9" width="3.3984375" customWidth="1"/>
    <col min="10" max="10" width="5" customWidth="1"/>
    <col min="11" max="11" width="6" customWidth="1"/>
    <col min="12" max="12" width="3.3984375" customWidth="1"/>
    <col min="13" max="13" width="9.265625" customWidth="1"/>
    <col min="14" max="14" width="3.3984375" customWidth="1"/>
    <col min="15" max="26" width="9.265625" customWidth="1"/>
  </cols>
  <sheetData>
    <row r="1" spans="1:15" ht="12.75" customHeight="1" x14ac:dyDescent="0.45">
      <c r="B1" s="1" t="s">
        <v>0</v>
      </c>
      <c r="C1" s="2"/>
      <c r="D1" s="3" t="s">
        <v>1</v>
      </c>
      <c r="G1" s="4"/>
    </row>
    <row r="2" spans="1:15" ht="12.75" customHeight="1" x14ac:dyDescent="0.4">
      <c r="B2" s="5" t="s">
        <v>2</v>
      </c>
      <c r="C2" s="2"/>
      <c r="D2" s="5" t="s">
        <v>3</v>
      </c>
      <c r="E2" s="2"/>
      <c r="F2" s="5" t="s">
        <v>4</v>
      </c>
    </row>
    <row r="3" spans="1:15" ht="12.75" customHeight="1" x14ac:dyDescent="0.35">
      <c r="A3" s="6">
        <v>1</v>
      </c>
      <c r="B3" s="7" t="str">
        <f>H19</f>
        <v>TARC Simon Singleton</v>
      </c>
      <c r="C3" s="2">
        <v>1</v>
      </c>
      <c r="D3" s="7" t="str">
        <f>H20</f>
        <v>NPL Adam Lilley</v>
      </c>
      <c r="E3" s="2">
        <v>1</v>
      </c>
      <c r="F3" s="7" t="str">
        <f>H21</f>
        <v>TGA Nik Hinga</v>
      </c>
      <c r="H3" s="8"/>
    </row>
    <row r="4" spans="1:15" ht="12.75" customHeight="1" x14ac:dyDescent="0.35">
      <c r="A4" s="6">
        <v>2</v>
      </c>
      <c r="B4" s="7" t="str">
        <f t="shared" ref="B4:B5" si="0">H84</f>
        <v>MNU Rod Buck</v>
      </c>
      <c r="C4" s="2">
        <v>2</v>
      </c>
      <c r="D4" s="7" t="str">
        <f>H83</f>
        <v>WAI Jane Wood</v>
      </c>
      <c r="E4" s="2">
        <v>2</v>
      </c>
      <c r="F4" s="7" t="str">
        <f>H82</f>
        <v>TOK Matt McInnes</v>
      </c>
      <c r="I4" s="9" t="s">
        <v>5</v>
      </c>
      <c r="J4" s="8">
        <v>8.31</v>
      </c>
      <c r="K4" s="6">
        <v>10.39</v>
      </c>
      <c r="L4" s="9" t="s">
        <v>6</v>
      </c>
      <c r="N4" s="9"/>
      <c r="O4" s="9"/>
    </row>
    <row r="5" spans="1:15" ht="12.75" customHeight="1" x14ac:dyDescent="0.35">
      <c r="A5" s="6">
        <v>3</v>
      </c>
      <c r="B5" s="7" t="str">
        <f t="shared" si="0"/>
        <v>WAI Dale Burns</v>
      </c>
      <c r="C5" s="2">
        <v>3</v>
      </c>
      <c r="D5" s="7" t="str">
        <f>H86</f>
        <v>TGA Daniel Kaio</v>
      </c>
      <c r="E5" s="2">
        <v>3</v>
      </c>
      <c r="F5" s="7" t="str">
        <f>H87</f>
        <v>PAT Dean Brown</v>
      </c>
      <c r="I5" s="9" t="s">
        <v>7</v>
      </c>
      <c r="J5" s="8">
        <v>8.1999999999999993</v>
      </c>
      <c r="K5" s="6">
        <v>10.25</v>
      </c>
      <c r="L5" s="9" t="s">
        <v>8</v>
      </c>
      <c r="N5" s="9"/>
      <c r="O5" s="9"/>
    </row>
    <row r="6" spans="1:15" ht="12.75" customHeight="1" x14ac:dyDescent="0.35">
      <c r="A6" s="6">
        <v>4</v>
      </c>
      <c r="B6" s="7" t="str">
        <f t="shared" ref="B6:B7" si="1">H150</f>
        <v>PAT Darren Mckay</v>
      </c>
      <c r="C6" s="2">
        <v>4</v>
      </c>
      <c r="D6" s="7" t="str">
        <f>H149</f>
        <v>PUK Martin Keeley</v>
      </c>
      <c r="E6" s="2">
        <v>4</v>
      </c>
      <c r="F6" s="7" t="str">
        <f>H148</f>
        <v>PAL Kiri Bennett</v>
      </c>
      <c r="I6" s="9" t="s">
        <v>9</v>
      </c>
      <c r="J6" s="8">
        <v>8.1</v>
      </c>
      <c r="K6" s="6">
        <v>10.130000000000001</v>
      </c>
      <c r="L6" s="9" t="s">
        <v>10</v>
      </c>
      <c r="N6" s="9"/>
      <c r="O6" s="9"/>
    </row>
    <row r="7" spans="1:15" ht="12.75" customHeight="1" x14ac:dyDescent="0.35">
      <c r="A7" s="6">
        <v>5</v>
      </c>
      <c r="B7" s="7" t="str">
        <f t="shared" si="1"/>
        <v>TGA Josh Va'afusu</v>
      </c>
      <c r="C7" s="2">
        <v>5</v>
      </c>
      <c r="D7" s="7" t="str">
        <f>H152</f>
        <v>OTA Saolele Tavae</v>
      </c>
      <c r="E7" s="2">
        <v>5</v>
      </c>
      <c r="F7" s="7" t="str">
        <f>H153</f>
        <v>BIR Pierre Jarry</v>
      </c>
      <c r="I7" s="9" t="s">
        <v>10</v>
      </c>
      <c r="J7" s="8">
        <v>2.5</v>
      </c>
      <c r="K7" s="6">
        <v>3.13</v>
      </c>
      <c r="L7" s="9" t="s">
        <v>9</v>
      </c>
      <c r="N7" s="9"/>
      <c r="O7" s="9"/>
    </row>
    <row r="8" spans="1:15" ht="12.75" customHeight="1" x14ac:dyDescent="0.35">
      <c r="A8" s="6">
        <v>6</v>
      </c>
      <c r="B8" s="7" t="str">
        <f>H216</f>
        <v>OTA Dao Buathong</v>
      </c>
      <c r="C8" s="2">
        <v>6</v>
      </c>
      <c r="D8" s="7" t="str">
        <f>H215</f>
        <v>PAT Peter Whitehead</v>
      </c>
      <c r="E8" s="2">
        <v>6</v>
      </c>
      <c r="F8" s="7" t="str">
        <f>H214</f>
        <v>OTA Arjohn Guam</v>
      </c>
      <c r="I8" s="9" t="s">
        <v>8</v>
      </c>
      <c r="J8" s="8">
        <v>1.21</v>
      </c>
      <c r="K8" s="6">
        <v>1.51</v>
      </c>
      <c r="L8" s="9" t="s">
        <v>7</v>
      </c>
      <c r="N8" s="9"/>
      <c r="O8" s="9"/>
    </row>
    <row r="9" spans="1:15" ht="12.75" customHeight="1" x14ac:dyDescent="0.35">
      <c r="B9" s="7"/>
      <c r="C9" s="2"/>
      <c r="D9" s="3"/>
      <c r="I9" s="9" t="s">
        <v>6</v>
      </c>
      <c r="J9" s="8">
        <v>0</v>
      </c>
      <c r="K9" s="6">
        <v>0</v>
      </c>
      <c r="L9" s="9" t="s">
        <v>5</v>
      </c>
      <c r="N9" s="9"/>
      <c r="O9" s="9"/>
    </row>
    <row r="10" spans="1:15" ht="12.75" customHeight="1" x14ac:dyDescent="0.4">
      <c r="A10" s="2"/>
      <c r="B10" s="5" t="s">
        <v>11</v>
      </c>
      <c r="C10" s="2"/>
      <c r="D10" s="5" t="s">
        <v>12</v>
      </c>
      <c r="E10" s="2"/>
      <c r="F10" s="5" t="s">
        <v>13</v>
      </c>
      <c r="I10" s="9"/>
      <c r="L10" s="9"/>
      <c r="N10" s="9"/>
      <c r="O10" s="9"/>
    </row>
    <row r="11" spans="1:15" ht="12.75" customHeight="1" x14ac:dyDescent="0.35">
      <c r="A11" s="2">
        <v>1</v>
      </c>
      <c r="B11" s="7" t="str">
        <f>H22</f>
        <v>PAT Lincoln Muaulu</v>
      </c>
      <c r="C11" s="2">
        <v>1</v>
      </c>
      <c r="D11" s="7" t="str">
        <f>H23</f>
        <v>TGA Tom Cook</v>
      </c>
      <c r="E11" s="2">
        <v>1</v>
      </c>
      <c r="F11" s="7" t="str">
        <f>H24</f>
        <v>TOK Phil Wilkinson</v>
      </c>
      <c r="I11" s="9" t="s">
        <v>14</v>
      </c>
      <c r="J11" s="8">
        <v>6.5</v>
      </c>
      <c r="K11" s="6">
        <v>8.1199999999999992</v>
      </c>
      <c r="L11" s="9" t="s">
        <v>15</v>
      </c>
      <c r="N11" s="9"/>
      <c r="O11" s="9"/>
    </row>
    <row r="12" spans="1:15" ht="12.75" customHeight="1" x14ac:dyDescent="0.35">
      <c r="A12" s="2">
        <v>2</v>
      </c>
      <c r="B12" s="7" t="str">
        <f>H81</f>
        <v>LEV Judah Haira-Green</v>
      </c>
      <c r="C12" s="2">
        <v>2</v>
      </c>
      <c r="D12" s="7" t="str">
        <f>H80</f>
        <v>HOW Ian Rowlay</v>
      </c>
      <c r="E12" s="2">
        <v>2</v>
      </c>
      <c r="F12" s="7" t="str">
        <f>H79</f>
        <v>NPL Patrick O'Donnell</v>
      </c>
      <c r="I12" s="9" t="s">
        <v>16</v>
      </c>
      <c r="J12" s="10">
        <v>6.2</v>
      </c>
      <c r="K12" s="6">
        <v>7.75</v>
      </c>
      <c r="L12" s="9" t="s">
        <v>17</v>
      </c>
      <c r="N12" s="9"/>
      <c r="O12" s="9"/>
    </row>
    <row r="13" spans="1:15" ht="12.75" customHeight="1" x14ac:dyDescent="0.35">
      <c r="A13" s="2">
        <v>3</v>
      </c>
      <c r="B13" s="7" t="str">
        <f>H88</f>
        <v>MNU Phillip Evans</v>
      </c>
      <c r="C13" s="2">
        <v>3</v>
      </c>
      <c r="D13" s="7" t="str">
        <f>H89</f>
        <v>PAT Steven Brown</v>
      </c>
      <c r="E13" s="2">
        <v>3</v>
      </c>
      <c r="F13" s="7" t="str">
        <f>H90</f>
        <v>PAT Sudeep Prasad</v>
      </c>
      <c r="I13" s="9" t="s">
        <v>17</v>
      </c>
      <c r="J13" s="10">
        <v>1.7</v>
      </c>
      <c r="K13" s="6">
        <v>2.12</v>
      </c>
      <c r="L13" s="9" t="s">
        <v>16</v>
      </c>
      <c r="N13" s="9"/>
      <c r="O13" s="9"/>
    </row>
    <row r="14" spans="1:15" ht="12.75" customHeight="1" x14ac:dyDescent="0.35">
      <c r="A14" s="2">
        <v>4</v>
      </c>
      <c r="B14" s="7" t="str">
        <f>H147</f>
        <v>PUK Mel Apanui</v>
      </c>
      <c r="C14" s="2">
        <v>4</v>
      </c>
      <c r="D14" s="7" t="str">
        <f>H146</f>
        <v>TOK Les Wilkinson</v>
      </c>
      <c r="E14" s="2">
        <v>4</v>
      </c>
      <c r="F14" s="7" t="str">
        <f>H145</f>
        <v>TGA Nita Clarkson</v>
      </c>
      <c r="I14" s="9" t="s">
        <v>15</v>
      </c>
      <c r="J14" s="11">
        <v>0</v>
      </c>
      <c r="K14" s="6">
        <v>0</v>
      </c>
      <c r="L14" s="9" t="s">
        <v>14</v>
      </c>
      <c r="N14" s="9"/>
      <c r="O14" s="9"/>
    </row>
    <row r="15" spans="1:15" ht="12.75" customHeight="1" x14ac:dyDescent="0.35">
      <c r="A15" s="2">
        <v>5</v>
      </c>
      <c r="B15" s="7" t="str">
        <f>H154</f>
        <v>OTA Sisilia Ngata</v>
      </c>
      <c r="C15" s="2">
        <v>5</v>
      </c>
      <c r="D15" s="7" t="str">
        <f>H155</f>
        <v>MNU Pete Gillette</v>
      </c>
      <c r="E15" s="2">
        <v>5</v>
      </c>
      <c r="F15" s="7" t="str">
        <f>H156</f>
        <v>OTA Sio Latu</v>
      </c>
      <c r="G15" s="111" t="s">
        <v>18</v>
      </c>
      <c r="H15" s="112"/>
      <c r="I15" s="113"/>
    </row>
    <row r="16" spans="1:15" ht="12.75" customHeight="1" x14ac:dyDescent="0.35">
      <c r="A16" s="2">
        <v>6</v>
      </c>
      <c r="B16" s="7" t="str">
        <f>H213</f>
        <v>WHAN Cory Diamond</v>
      </c>
      <c r="C16" s="2">
        <v>6</v>
      </c>
      <c r="D16" s="7" t="str">
        <f>H212</f>
        <v>WHAN Paul Stevens</v>
      </c>
      <c r="E16" s="2">
        <v>6</v>
      </c>
      <c r="F16" s="7" t="str">
        <f>H211</f>
        <v>OTAK Mane Tamihana</v>
      </c>
      <c r="G16" s="114"/>
      <c r="H16" s="115"/>
      <c r="I16" s="116"/>
    </row>
    <row r="17" spans="1:13" ht="12.75" customHeight="1" x14ac:dyDescent="0.35">
      <c r="B17" s="7"/>
      <c r="C17" s="2"/>
      <c r="D17" s="3"/>
    </row>
    <row r="18" spans="1:13" ht="12.75" customHeight="1" x14ac:dyDescent="0.4">
      <c r="A18" s="2"/>
      <c r="B18" s="5" t="s">
        <v>19</v>
      </c>
      <c r="C18" s="2"/>
      <c r="D18" s="5" t="s">
        <v>20</v>
      </c>
      <c r="E18" s="2"/>
      <c r="F18" s="5" t="s">
        <v>21</v>
      </c>
      <c r="H18" s="12" t="s">
        <v>22</v>
      </c>
    </row>
    <row r="19" spans="1:13" ht="12.75" customHeight="1" x14ac:dyDescent="0.35">
      <c r="A19" s="2">
        <v>1</v>
      </c>
      <c r="B19" s="7" t="str">
        <f>H25</f>
        <v>WAI Brent Wells</v>
      </c>
      <c r="C19" s="2">
        <v>1</v>
      </c>
      <c r="D19" s="7" t="str">
        <f>H26</f>
        <v>NPL Thomas De Faria</v>
      </c>
      <c r="E19" s="2">
        <v>1</v>
      </c>
      <c r="F19" s="7" t="str">
        <f>H27</f>
        <v>NPL Chris Geary</v>
      </c>
      <c r="G19" s="6">
        <v>1</v>
      </c>
      <c r="H19" s="13" t="s">
        <v>23</v>
      </c>
      <c r="I19" s="6" t="s">
        <v>24</v>
      </c>
      <c r="M19" s="13" t="s">
        <v>25</v>
      </c>
    </row>
    <row r="20" spans="1:13" ht="12.75" customHeight="1" x14ac:dyDescent="0.35">
      <c r="A20" s="2">
        <v>2</v>
      </c>
      <c r="B20" s="7" t="str">
        <f>H78</f>
        <v>WCC Brodie Fitzgeorge</v>
      </c>
      <c r="C20" s="2">
        <v>2</v>
      </c>
      <c r="D20" s="7" t="str">
        <f>H77</f>
        <v>OTA Paea Valele</v>
      </c>
      <c r="E20" s="2">
        <v>2</v>
      </c>
      <c r="F20" s="7" t="str">
        <f>H76</f>
        <v>MNU Sumit Monga</v>
      </c>
      <c r="G20" s="6">
        <v>2</v>
      </c>
      <c r="H20" s="13" t="s">
        <v>26</v>
      </c>
      <c r="I20" s="6" t="s">
        <v>27</v>
      </c>
      <c r="M20" s="14" t="s">
        <v>28</v>
      </c>
    </row>
    <row r="21" spans="1:13" ht="12.75" customHeight="1" x14ac:dyDescent="0.35">
      <c r="A21" s="2">
        <v>3</v>
      </c>
      <c r="B21" s="7" t="str">
        <f>H91</f>
        <v>TGA Jimmy Stewart</v>
      </c>
      <c r="C21" s="2">
        <v>3</v>
      </c>
      <c r="D21" s="7" t="str">
        <f>H92</f>
        <v>HOW Terry Andrews</v>
      </c>
      <c r="E21" s="2">
        <v>3</v>
      </c>
      <c r="F21" s="7" t="str">
        <f>H93</f>
        <v>GLE Aaron Williams</v>
      </c>
      <c r="G21" s="6">
        <v>3</v>
      </c>
      <c r="H21" s="13" t="s">
        <v>29</v>
      </c>
      <c r="I21" s="6" t="s">
        <v>30</v>
      </c>
      <c r="M21" s="15" t="s">
        <v>31</v>
      </c>
    </row>
    <row r="22" spans="1:13" ht="12.75" customHeight="1" x14ac:dyDescent="0.35">
      <c r="A22" s="2">
        <v>4</v>
      </c>
      <c r="B22" s="7" t="str">
        <f>H144</f>
        <v>TOK Cooper McInnes</v>
      </c>
      <c r="C22" s="2">
        <v>4</v>
      </c>
      <c r="D22" s="7" t="str">
        <f>H143</f>
        <v>TGA Karlene Taylor</v>
      </c>
      <c r="E22" s="2">
        <v>4</v>
      </c>
      <c r="F22" s="7" t="str">
        <f>H142</f>
        <v>SWA Jennifer Mclean</v>
      </c>
      <c r="G22" s="6">
        <v>4</v>
      </c>
      <c r="H22" s="13" t="s">
        <v>32</v>
      </c>
      <c r="I22" s="6" t="s">
        <v>33</v>
      </c>
    </row>
    <row r="23" spans="1:13" ht="12.75" customHeight="1" x14ac:dyDescent="0.35">
      <c r="A23" s="2">
        <v>5</v>
      </c>
      <c r="B23" s="7" t="str">
        <f>H157</f>
        <v>PAT John Harrison</v>
      </c>
      <c r="C23" s="2">
        <v>5</v>
      </c>
      <c r="D23" s="7" t="str">
        <f>H158</f>
        <v>HEN Igdaliah Retzlaff</v>
      </c>
      <c r="E23" s="2">
        <v>5</v>
      </c>
      <c r="F23" s="7" t="str">
        <f>H159</f>
        <v>HOW Andy Wang</v>
      </c>
      <c r="G23" s="6">
        <v>5</v>
      </c>
      <c r="H23" s="13" t="s">
        <v>34</v>
      </c>
      <c r="I23" s="6" t="s">
        <v>35</v>
      </c>
    </row>
    <row r="24" spans="1:13" ht="12.75" customHeight="1" x14ac:dyDescent="0.35">
      <c r="A24" s="2">
        <v>6</v>
      </c>
      <c r="B24" s="7" t="str">
        <f>H210</f>
        <v>OTAK Reyon Picardo</v>
      </c>
      <c r="C24" s="2">
        <v>6</v>
      </c>
      <c r="D24" s="7" t="str">
        <f>H209</f>
        <v>ONE Norma Black</v>
      </c>
      <c r="E24" s="2">
        <v>6</v>
      </c>
      <c r="F24" s="7" t="str">
        <f>H208</f>
        <v>PAT Yash Usgang</v>
      </c>
      <c r="G24" s="6">
        <v>6</v>
      </c>
      <c r="H24" s="13" t="s">
        <v>36</v>
      </c>
      <c r="I24" s="6" t="s">
        <v>37</v>
      </c>
    </row>
    <row r="25" spans="1:13" ht="12.75" customHeight="1" x14ac:dyDescent="0.4">
      <c r="B25" s="7"/>
      <c r="C25" s="2"/>
      <c r="D25" s="7"/>
      <c r="G25" s="6">
        <v>7</v>
      </c>
      <c r="H25" s="16" t="s">
        <v>38</v>
      </c>
      <c r="I25" s="6" t="s">
        <v>39</v>
      </c>
    </row>
    <row r="26" spans="1:13" ht="12.75" customHeight="1" x14ac:dyDescent="0.4">
      <c r="A26" s="2"/>
      <c r="B26" s="5" t="s">
        <v>40</v>
      </c>
      <c r="C26" s="2"/>
      <c r="D26" s="5" t="s">
        <v>41</v>
      </c>
      <c r="E26" s="2"/>
      <c r="F26" s="5" t="s">
        <v>42</v>
      </c>
      <c r="G26" s="6">
        <v>8</v>
      </c>
      <c r="H26" s="13" t="s">
        <v>43</v>
      </c>
      <c r="I26" s="6" t="s">
        <v>44</v>
      </c>
    </row>
    <row r="27" spans="1:13" ht="12.75" customHeight="1" x14ac:dyDescent="0.35">
      <c r="A27" s="2">
        <v>1</v>
      </c>
      <c r="B27" s="7" t="str">
        <f>H28</f>
        <v xml:space="preserve">TGA Shay Laing-Smith </v>
      </c>
      <c r="C27" s="2">
        <v>1</v>
      </c>
      <c r="D27" s="7" t="str">
        <f>H29</f>
        <v>TOK Eddie Roberts</v>
      </c>
      <c r="E27" s="2">
        <v>1</v>
      </c>
      <c r="F27" s="7" t="str">
        <f>H30</f>
        <v>NPL Ashleigh Allen</v>
      </c>
      <c r="G27" s="6">
        <v>9</v>
      </c>
      <c r="H27" s="13" t="s">
        <v>45</v>
      </c>
      <c r="I27" s="6" t="s">
        <v>46</v>
      </c>
    </row>
    <row r="28" spans="1:13" ht="12.75" customHeight="1" x14ac:dyDescent="0.35">
      <c r="A28" s="2">
        <v>2</v>
      </c>
      <c r="B28" s="7" t="str">
        <f>H75</f>
        <v>WHAN David Roache</v>
      </c>
      <c r="C28" s="2">
        <v>2</v>
      </c>
      <c r="D28" s="7" t="str">
        <f>H74</f>
        <v>PUK Jim Johns</v>
      </c>
      <c r="E28" s="2">
        <v>2</v>
      </c>
      <c r="F28" s="7" t="str">
        <f>H73</f>
        <v>PAT Leighton Pologa</v>
      </c>
      <c r="G28" s="6">
        <v>10</v>
      </c>
      <c r="H28" s="13" t="s">
        <v>47</v>
      </c>
      <c r="I28" s="6" t="s">
        <v>48</v>
      </c>
    </row>
    <row r="29" spans="1:13" ht="12.75" customHeight="1" x14ac:dyDescent="0.35">
      <c r="A29" s="2">
        <v>3</v>
      </c>
      <c r="B29" s="7" t="str">
        <f>H94</f>
        <v>NLR Manaia Babbington</v>
      </c>
      <c r="C29" s="2">
        <v>3</v>
      </c>
      <c r="D29" s="7" t="str">
        <f>H95</f>
        <v>WHAK Aaron Ratahi</v>
      </c>
      <c r="E29" s="2">
        <v>3</v>
      </c>
      <c r="F29" s="7" t="str">
        <f>H96</f>
        <v>GLE Robert Boggs</v>
      </c>
      <c r="G29" s="6">
        <v>11</v>
      </c>
      <c r="H29" s="13" t="s">
        <v>49</v>
      </c>
      <c r="I29" s="6" t="s">
        <v>50</v>
      </c>
    </row>
    <row r="30" spans="1:13" ht="12.75" customHeight="1" x14ac:dyDescent="0.35">
      <c r="A30" s="2">
        <v>4</v>
      </c>
      <c r="B30" s="7" t="str">
        <f>H141</f>
        <v>PUK Ned Apanui</v>
      </c>
      <c r="C30" s="2">
        <v>4</v>
      </c>
      <c r="D30" s="7" t="str">
        <f>H140</f>
        <v>SWA Fale Pakieto</v>
      </c>
      <c r="E30" s="2">
        <v>4</v>
      </c>
      <c r="F30" s="7" t="str">
        <f>H139</f>
        <v>WHAN Ryan Wilson</v>
      </c>
      <c r="G30" s="6">
        <v>12</v>
      </c>
      <c r="H30" s="14" t="s">
        <v>51</v>
      </c>
      <c r="I30" s="6" t="s">
        <v>52</v>
      </c>
    </row>
    <row r="31" spans="1:13" ht="12.75" customHeight="1" x14ac:dyDescent="0.35">
      <c r="A31" s="2">
        <v>5</v>
      </c>
      <c r="B31" s="7" t="str">
        <f>H160</f>
        <v>HOW Colin Tranter</v>
      </c>
      <c r="C31" s="2">
        <v>5</v>
      </c>
      <c r="D31" s="7" t="str">
        <f>H161</f>
        <v>MNU Chetan Raj</v>
      </c>
      <c r="E31" s="2">
        <v>5</v>
      </c>
      <c r="F31" s="7" t="str">
        <f>H162</f>
        <v>MNU Ramon Santos</v>
      </c>
      <c r="G31" s="6">
        <v>13</v>
      </c>
      <c r="H31" s="14" t="s">
        <v>53</v>
      </c>
      <c r="I31" s="6" t="s">
        <v>54</v>
      </c>
    </row>
    <row r="32" spans="1:13" ht="12.75" customHeight="1" x14ac:dyDescent="0.35">
      <c r="A32" s="2">
        <v>6</v>
      </c>
      <c r="B32" s="7" t="str">
        <f>H207</f>
        <v>GIS Alex Nanai</v>
      </c>
      <c r="C32" s="2">
        <v>6</v>
      </c>
      <c r="D32" s="7" t="str">
        <f>H206</f>
        <v>GIS Glen R-Atkins</v>
      </c>
      <c r="E32" s="2">
        <v>6</v>
      </c>
      <c r="F32" s="7" t="str">
        <f>H205</f>
        <v>OTA Ako Sakapo</v>
      </c>
      <c r="G32" s="6">
        <v>14</v>
      </c>
      <c r="H32" s="14" t="s">
        <v>55</v>
      </c>
      <c r="I32" s="6" t="s">
        <v>56</v>
      </c>
    </row>
    <row r="33" spans="1:9" ht="12.75" customHeight="1" x14ac:dyDescent="0.35">
      <c r="B33" s="7"/>
      <c r="C33" s="2"/>
      <c r="D33" s="7"/>
      <c r="G33" s="6">
        <v>15</v>
      </c>
      <c r="H33" s="14" t="s">
        <v>57</v>
      </c>
      <c r="I33" s="6" t="s">
        <v>58</v>
      </c>
    </row>
    <row r="34" spans="1:9" ht="12.75" customHeight="1" x14ac:dyDescent="0.4">
      <c r="A34" s="2"/>
      <c r="B34" s="5" t="s">
        <v>59</v>
      </c>
      <c r="C34" s="2"/>
      <c r="D34" s="5" t="s">
        <v>60</v>
      </c>
      <c r="E34" s="2"/>
      <c r="F34" s="5" t="s">
        <v>61</v>
      </c>
      <c r="G34" s="6">
        <v>16</v>
      </c>
      <c r="H34" s="14" t="s">
        <v>62</v>
      </c>
      <c r="I34" s="6" t="s">
        <v>63</v>
      </c>
    </row>
    <row r="35" spans="1:9" ht="12.75" customHeight="1" x14ac:dyDescent="0.35">
      <c r="A35" s="2">
        <v>1</v>
      </c>
      <c r="B35" s="7" t="str">
        <f>H31</f>
        <v>WCC Healey White</v>
      </c>
      <c r="C35" s="2">
        <v>1</v>
      </c>
      <c r="D35" s="7" t="str">
        <f>H32</f>
        <v>POR Wayne Tibbitts</v>
      </c>
      <c r="E35" s="2">
        <v>1</v>
      </c>
      <c r="F35" s="7" t="str">
        <f>H33</f>
        <v>OTAK Trist Reweti</v>
      </c>
      <c r="G35" s="6">
        <v>17</v>
      </c>
      <c r="H35" s="14" t="s">
        <v>64</v>
      </c>
      <c r="I35" s="6" t="s">
        <v>65</v>
      </c>
    </row>
    <row r="36" spans="1:9" ht="12.75" customHeight="1" x14ac:dyDescent="0.35">
      <c r="A36" s="2">
        <v>2</v>
      </c>
      <c r="B36" s="7" t="str">
        <f>H72</f>
        <v>GLE Brett Beswick</v>
      </c>
      <c r="C36" s="2">
        <v>2</v>
      </c>
      <c r="D36" s="7" t="str">
        <f>H71</f>
        <v>TGA John Mcgrath</v>
      </c>
      <c r="E36" s="2">
        <v>2</v>
      </c>
      <c r="F36" s="7" t="str">
        <f>H70</f>
        <v>TGA Kevin Knight</v>
      </c>
      <c r="G36" s="6">
        <v>18</v>
      </c>
      <c r="H36" s="14" t="s">
        <v>66</v>
      </c>
      <c r="I36" s="6" t="s">
        <v>67</v>
      </c>
    </row>
    <row r="37" spans="1:9" ht="12.75" customHeight="1" x14ac:dyDescent="0.35">
      <c r="A37" s="2">
        <v>3</v>
      </c>
      <c r="B37" s="7" t="str">
        <f>H97</f>
        <v>PUK Peter Kingi</v>
      </c>
      <c r="C37" s="2">
        <v>3</v>
      </c>
      <c r="D37" s="7" t="str">
        <f>H98</f>
        <v>TARR Jacques Haviga</v>
      </c>
      <c r="E37" s="2">
        <v>3</v>
      </c>
      <c r="F37" s="7" t="str">
        <f>H99</f>
        <v>PAK Daniel Riley</v>
      </c>
      <c r="G37" s="6">
        <v>19</v>
      </c>
      <c r="H37" s="13" t="s">
        <v>68</v>
      </c>
      <c r="I37" s="6" t="s">
        <v>69</v>
      </c>
    </row>
    <row r="38" spans="1:9" ht="12.75" customHeight="1" x14ac:dyDescent="0.4">
      <c r="A38" s="2">
        <v>4</v>
      </c>
      <c r="B38" s="7" t="str">
        <f>H138</f>
        <v>TARR James Haviga</v>
      </c>
      <c r="C38" s="2">
        <v>4</v>
      </c>
      <c r="D38" s="7" t="str">
        <f>H137</f>
        <v>NLR Malik Saeed</v>
      </c>
      <c r="E38" s="2">
        <v>4</v>
      </c>
      <c r="F38" s="7" t="str">
        <f>H136</f>
        <v>TOK Peter Masden</v>
      </c>
      <c r="G38" s="6">
        <v>20</v>
      </c>
      <c r="H38" s="17" t="s">
        <v>70</v>
      </c>
      <c r="I38" s="6" t="s">
        <v>71</v>
      </c>
    </row>
    <row r="39" spans="1:9" ht="12.75" customHeight="1" x14ac:dyDescent="0.35">
      <c r="A39" s="2">
        <v>5</v>
      </c>
      <c r="B39" s="7" t="str">
        <f>H163</f>
        <v>TGA Cynthia Thompson</v>
      </c>
      <c r="C39" s="2">
        <v>5</v>
      </c>
      <c r="D39" s="7" t="str">
        <f>H164</f>
        <v>PAT Addison Argus</v>
      </c>
      <c r="E39" s="2">
        <v>5</v>
      </c>
      <c r="F39" s="7" t="str">
        <f>H165</f>
        <v>OTA Joseph Maiava</v>
      </c>
      <c r="G39" s="6">
        <v>21</v>
      </c>
      <c r="H39" s="14" t="s">
        <v>72</v>
      </c>
      <c r="I39" s="6" t="s">
        <v>73</v>
      </c>
    </row>
    <row r="40" spans="1:9" ht="12.75" customHeight="1" x14ac:dyDescent="0.35">
      <c r="A40" s="2">
        <v>6</v>
      </c>
      <c r="B40" s="7" t="str">
        <f>H204</f>
        <v>OTA Misi Moenoa</v>
      </c>
      <c r="C40" s="2">
        <v>6</v>
      </c>
      <c r="D40" s="7" t="str">
        <f>H203</f>
        <v>GLE Michael George</v>
      </c>
      <c r="E40" s="2">
        <v>6</v>
      </c>
      <c r="F40" s="7" t="str">
        <f>H202</f>
        <v>PAT Terri Argus</v>
      </c>
      <c r="G40" s="6">
        <v>22</v>
      </c>
      <c r="H40" s="14" t="s">
        <v>74</v>
      </c>
      <c r="I40" s="6" t="s">
        <v>75</v>
      </c>
    </row>
    <row r="41" spans="1:9" ht="12.75" customHeight="1" x14ac:dyDescent="0.35">
      <c r="A41" s="2"/>
      <c r="B41" s="18"/>
      <c r="C41" s="2"/>
      <c r="D41" s="7"/>
      <c r="G41" s="6">
        <v>23</v>
      </c>
      <c r="H41" s="15" t="s">
        <v>76</v>
      </c>
      <c r="I41" s="6" t="s">
        <v>77</v>
      </c>
    </row>
    <row r="42" spans="1:9" ht="12.75" customHeight="1" x14ac:dyDescent="0.4">
      <c r="A42" s="2"/>
      <c r="B42" s="5" t="s">
        <v>78</v>
      </c>
      <c r="C42" s="2"/>
      <c r="D42" s="5" t="s">
        <v>79</v>
      </c>
      <c r="E42" s="2"/>
      <c r="F42" s="5" t="s">
        <v>80</v>
      </c>
      <c r="G42" s="6">
        <v>24</v>
      </c>
      <c r="H42" s="15" t="s">
        <v>81</v>
      </c>
      <c r="I42" s="6" t="s">
        <v>82</v>
      </c>
    </row>
    <row r="43" spans="1:9" ht="12.75" customHeight="1" x14ac:dyDescent="0.35">
      <c r="A43" s="2">
        <v>1</v>
      </c>
      <c r="B43" s="7" t="str">
        <f>H34</f>
        <v>POR Craig Steinmetz</v>
      </c>
      <c r="C43" s="2">
        <v>1</v>
      </c>
      <c r="D43" s="7" t="str">
        <f>H35</f>
        <v>SWA Blake Burnard</v>
      </c>
      <c r="E43" s="2">
        <v>1</v>
      </c>
      <c r="F43" s="7" t="str">
        <f>H36</f>
        <v xml:space="preserve">TGA Brendan McLean </v>
      </c>
      <c r="G43" s="6">
        <v>25</v>
      </c>
      <c r="H43" s="15" t="s">
        <v>83</v>
      </c>
      <c r="I43" s="6" t="s">
        <v>84</v>
      </c>
    </row>
    <row r="44" spans="1:9" ht="12.75" customHeight="1" x14ac:dyDescent="0.35">
      <c r="A44" s="2">
        <v>2</v>
      </c>
      <c r="B44" s="7" t="str">
        <f>H69</f>
        <v>HEN Donny Lochan</v>
      </c>
      <c r="C44" s="2">
        <v>2</v>
      </c>
      <c r="D44" s="7" t="str">
        <f>H68</f>
        <v>TGA Paul Goldthorpe</v>
      </c>
      <c r="E44" s="2">
        <v>2</v>
      </c>
      <c r="F44" s="7" t="str">
        <f>H67</f>
        <v>WAI Terry Morris</v>
      </c>
      <c r="G44" s="6">
        <v>26</v>
      </c>
      <c r="H44" s="15" t="s">
        <v>85</v>
      </c>
      <c r="I44" s="6" t="s">
        <v>86</v>
      </c>
    </row>
    <row r="45" spans="1:9" ht="12.75" customHeight="1" x14ac:dyDescent="0.35">
      <c r="A45" s="2">
        <v>3</v>
      </c>
      <c r="B45" s="7" t="str">
        <f>H100</f>
        <v>SWA Eli French</v>
      </c>
      <c r="C45" s="2">
        <v>3</v>
      </c>
      <c r="D45" s="7" t="str">
        <f>H101</f>
        <v>PAL Aaron Wolland</v>
      </c>
      <c r="E45" s="2">
        <v>3</v>
      </c>
      <c r="F45" s="7" t="str">
        <f>H102</f>
        <v>OTAK Josef Bishop</v>
      </c>
      <c r="G45" s="6">
        <v>27</v>
      </c>
      <c r="H45" s="15" t="s">
        <v>87</v>
      </c>
      <c r="I45" s="6" t="s">
        <v>88</v>
      </c>
    </row>
    <row r="46" spans="1:9" ht="12.75" customHeight="1" x14ac:dyDescent="0.35">
      <c r="A46" s="2">
        <v>4</v>
      </c>
      <c r="B46" s="7" t="str">
        <f>H135</f>
        <v>WEY Sam Vaafusu</v>
      </c>
      <c r="C46" s="2">
        <v>4</v>
      </c>
      <c r="D46" s="7" t="str">
        <f>H134</f>
        <v>PAT Niall Hanlon</v>
      </c>
      <c r="E46" s="2">
        <v>4</v>
      </c>
      <c r="F46" s="7" t="str">
        <f>H133</f>
        <v>PAT Tyson Argus</v>
      </c>
      <c r="G46" s="6">
        <v>28</v>
      </c>
      <c r="H46" s="15" t="s">
        <v>89</v>
      </c>
      <c r="I46" s="6" t="s">
        <v>90</v>
      </c>
    </row>
    <row r="47" spans="1:9" ht="12.75" customHeight="1" x14ac:dyDescent="0.35">
      <c r="A47" s="2">
        <v>5</v>
      </c>
      <c r="B47" s="7" t="str">
        <f>H166</f>
        <v>OTA Lee Thongtha</v>
      </c>
      <c r="C47" s="2">
        <v>5</v>
      </c>
      <c r="D47" s="7" t="str">
        <f>H167</f>
        <v>OTA Samuel Matthews</v>
      </c>
      <c r="E47" s="2">
        <v>5</v>
      </c>
      <c r="F47" s="7" t="str">
        <f>H168</f>
        <v>MNU Tu Hererahi</v>
      </c>
      <c r="G47" s="6">
        <v>29</v>
      </c>
      <c r="H47" s="15" t="s">
        <v>91</v>
      </c>
      <c r="I47" s="6" t="s">
        <v>92</v>
      </c>
    </row>
    <row r="48" spans="1:9" ht="12.75" customHeight="1" x14ac:dyDescent="0.35">
      <c r="A48" s="2">
        <v>6</v>
      </c>
      <c r="B48" s="7" t="str">
        <f>H201</f>
        <v>PAT Lincoln Hopkins</v>
      </c>
      <c r="C48" s="2">
        <v>6</v>
      </c>
      <c r="D48" s="7" t="str">
        <f>H200</f>
        <v>MNU John Lokeni</v>
      </c>
      <c r="E48" s="2">
        <v>6</v>
      </c>
      <c r="F48" s="7" t="str">
        <f>H199</f>
        <v>MAN Rose Rawiri</v>
      </c>
      <c r="G48" s="6">
        <v>30</v>
      </c>
      <c r="H48" s="15" t="s">
        <v>93</v>
      </c>
      <c r="I48" s="6" t="s">
        <v>94</v>
      </c>
    </row>
    <row r="49" spans="1:15" ht="12.75" customHeight="1" x14ac:dyDescent="0.35">
      <c r="A49" s="2"/>
      <c r="B49" s="7"/>
      <c r="C49" s="2"/>
      <c r="D49" s="7"/>
      <c r="G49" s="6">
        <v>31</v>
      </c>
      <c r="H49" s="15" t="s">
        <v>95</v>
      </c>
      <c r="I49" s="6" t="s">
        <v>96</v>
      </c>
    </row>
    <row r="50" spans="1:15" ht="12.75" customHeight="1" x14ac:dyDescent="0.4">
      <c r="A50" s="2"/>
      <c r="B50" s="5" t="s">
        <v>97</v>
      </c>
      <c r="C50" s="2"/>
      <c r="D50" s="5" t="s">
        <v>98</v>
      </c>
      <c r="E50" s="2"/>
      <c r="F50" s="5" t="s">
        <v>99</v>
      </c>
      <c r="G50" s="6">
        <v>32</v>
      </c>
      <c r="H50" s="15" t="s">
        <v>100</v>
      </c>
      <c r="I50" s="6" t="s">
        <v>101</v>
      </c>
    </row>
    <row r="51" spans="1:15" ht="12.75" customHeight="1" x14ac:dyDescent="0.35">
      <c r="A51" s="2">
        <v>1</v>
      </c>
      <c r="B51" s="7" t="str">
        <f>H37</f>
        <v>OTA Fili Salia</v>
      </c>
      <c r="C51" s="2">
        <v>1</v>
      </c>
      <c r="D51" s="7" t="str">
        <f>H38</f>
        <v>TGA Mike Ryan</v>
      </c>
      <c r="E51" s="2">
        <v>1</v>
      </c>
      <c r="F51" s="7" t="str">
        <f>H39</f>
        <v>SWA Zane Burnard</v>
      </c>
      <c r="G51" s="6">
        <v>33</v>
      </c>
      <c r="H51" s="15" t="s">
        <v>102</v>
      </c>
      <c r="I51" s="6" t="s">
        <v>103</v>
      </c>
    </row>
    <row r="52" spans="1:15" ht="12.75" customHeight="1" x14ac:dyDescent="0.4">
      <c r="A52" s="2">
        <v>2</v>
      </c>
      <c r="B52" s="7" t="str">
        <f>H66</f>
        <v>WAI Garry Abella</v>
      </c>
      <c r="C52" s="2">
        <v>2</v>
      </c>
      <c r="D52" s="7" t="str">
        <f>H65</f>
        <v>GLE Gordon Gibson</v>
      </c>
      <c r="E52" s="2">
        <v>2</v>
      </c>
      <c r="F52" s="7" t="str">
        <f>H64</f>
        <v>WAI Saiju Thomas</v>
      </c>
      <c r="G52" s="6">
        <v>34</v>
      </c>
      <c r="H52" s="19" t="s">
        <v>104</v>
      </c>
      <c r="I52" s="6" t="s">
        <v>105</v>
      </c>
    </row>
    <row r="53" spans="1:15" ht="12.75" customHeight="1" x14ac:dyDescent="0.4">
      <c r="A53" s="2">
        <v>3</v>
      </c>
      <c r="B53" s="7" t="str">
        <f>H103</f>
        <v>HEN Titi Salepea</v>
      </c>
      <c r="C53" s="2">
        <v>3</v>
      </c>
      <c r="D53" s="7" t="str">
        <f>H104</f>
        <v>HOW Jason Pickles</v>
      </c>
      <c r="E53" s="2">
        <v>3</v>
      </c>
      <c r="F53" s="7" t="str">
        <f>H105</f>
        <v>PUK Guy Timone Syme</v>
      </c>
      <c r="G53" s="6">
        <v>35</v>
      </c>
      <c r="H53" s="20" t="s">
        <v>106</v>
      </c>
      <c r="I53" s="6" t="s">
        <v>107</v>
      </c>
    </row>
    <row r="54" spans="1:15" ht="12.75" customHeight="1" x14ac:dyDescent="0.4">
      <c r="A54" s="2">
        <v>4</v>
      </c>
      <c r="B54" s="7" t="str">
        <f>H132</f>
        <v>HOW Geraldine Rose</v>
      </c>
      <c r="C54" s="2">
        <v>4</v>
      </c>
      <c r="D54" s="7" t="str">
        <f>H131</f>
        <v>SWA Lena Burnard</v>
      </c>
      <c r="E54" s="2">
        <v>4</v>
      </c>
      <c r="F54" s="7" t="str">
        <f>H130</f>
        <v>PAT Roy Garrett</v>
      </c>
      <c r="G54" s="6">
        <v>36</v>
      </c>
      <c r="H54" s="19" t="s">
        <v>108</v>
      </c>
      <c r="I54" s="6" t="s">
        <v>109</v>
      </c>
    </row>
    <row r="55" spans="1:15" ht="12.75" customHeight="1" x14ac:dyDescent="0.35">
      <c r="A55" s="2">
        <v>5</v>
      </c>
      <c r="B55" s="7" t="str">
        <f>H169</f>
        <v>SWA Neville Smith</v>
      </c>
      <c r="C55" s="2">
        <v>5</v>
      </c>
      <c r="D55" s="7" t="str">
        <f>H170</f>
        <v>OTA Sue Taveuveu</v>
      </c>
      <c r="E55" s="2">
        <v>5</v>
      </c>
      <c r="F55" s="7" t="str">
        <f>H171</f>
        <v>TAUM Shona Blomquist</v>
      </c>
      <c r="G55" s="6">
        <v>37</v>
      </c>
      <c r="H55" s="15" t="s">
        <v>110</v>
      </c>
      <c r="I55" s="6" t="s">
        <v>111</v>
      </c>
    </row>
    <row r="56" spans="1:15" ht="12.75" customHeight="1" x14ac:dyDescent="0.35">
      <c r="A56" s="2">
        <v>6</v>
      </c>
      <c r="B56" s="7" t="str">
        <f>H198</f>
        <v>PAT Roger Gracie</v>
      </c>
      <c r="C56" s="2">
        <v>6</v>
      </c>
      <c r="D56" s="7" t="str">
        <f>H197</f>
        <v>PAT Kelly Pologa</v>
      </c>
      <c r="E56" s="2">
        <v>6</v>
      </c>
      <c r="F56" s="7" t="str">
        <f>H196</f>
        <v>TGA Sam Bishop</v>
      </c>
      <c r="G56" s="6">
        <v>38</v>
      </c>
      <c r="H56" s="15" t="s">
        <v>112</v>
      </c>
      <c r="I56" s="6" t="s">
        <v>113</v>
      </c>
    </row>
    <row r="57" spans="1:15" ht="12.75" customHeight="1" x14ac:dyDescent="0.4">
      <c r="A57" s="2"/>
      <c r="B57" s="7"/>
      <c r="C57" s="2"/>
      <c r="D57" s="7"/>
      <c r="G57" s="6">
        <v>39</v>
      </c>
      <c r="H57" s="20" t="s">
        <v>114</v>
      </c>
      <c r="I57" s="6" t="s">
        <v>115</v>
      </c>
      <c r="M57" s="8"/>
    </row>
    <row r="58" spans="1:15" ht="12.75" customHeight="1" x14ac:dyDescent="0.4">
      <c r="A58" s="2"/>
      <c r="B58" s="5" t="s">
        <v>116</v>
      </c>
      <c r="C58" s="2"/>
      <c r="D58" s="5" t="s">
        <v>117</v>
      </c>
      <c r="G58" s="6">
        <v>40</v>
      </c>
      <c r="H58" s="15" t="s">
        <v>118</v>
      </c>
      <c r="I58" s="6" t="s">
        <v>119</v>
      </c>
    </row>
    <row r="59" spans="1:15" ht="12.75" customHeight="1" x14ac:dyDescent="0.35">
      <c r="A59" s="2">
        <v>1</v>
      </c>
      <c r="B59" s="7" t="str">
        <f>H40</f>
        <v>TOK Gill Mitchell</v>
      </c>
      <c r="C59" s="2">
        <v>1</v>
      </c>
      <c r="D59" s="7" t="str">
        <f>H41</f>
        <v>TOK Des Blair</v>
      </c>
      <c r="G59" s="6">
        <v>41</v>
      </c>
      <c r="H59" s="15" t="s">
        <v>120</v>
      </c>
      <c r="I59" s="6" t="s">
        <v>121</v>
      </c>
      <c r="O59" s="8"/>
    </row>
    <row r="60" spans="1:15" ht="12.75" customHeight="1" x14ac:dyDescent="0.35">
      <c r="A60" s="2">
        <v>2</v>
      </c>
      <c r="B60" s="7" t="str">
        <f>H63</f>
        <v>NPL Jesse Laursen</v>
      </c>
      <c r="C60" s="2">
        <v>2</v>
      </c>
      <c r="D60" s="7" t="str">
        <f>H62</f>
        <v>PAT Frank Edwards</v>
      </c>
      <c r="G60" s="6">
        <v>42</v>
      </c>
      <c r="H60" s="15" t="s">
        <v>122</v>
      </c>
      <c r="I60" s="6" t="s">
        <v>123</v>
      </c>
    </row>
    <row r="61" spans="1:15" ht="12.75" customHeight="1" x14ac:dyDescent="0.35">
      <c r="A61" s="2">
        <v>3</v>
      </c>
      <c r="B61" s="7" t="str">
        <f>H106</f>
        <v>MNU David Fleming</v>
      </c>
      <c r="C61" s="2">
        <v>3</v>
      </c>
      <c r="D61" s="7" t="str">
        <f>H107</f>
        <v>NPL Shaun Wall</v>
      </c>
      <c r="G61" s="6">
        <v>43</v>
      </c>
      <c r="H61" s="15" t="s">
        <v>124</v>
      </c>
      <c r="I61" s="6" t="s">
        <v>125</v>
      </c>
    </row>
    <row r="62" spans="1:15" ht="12.75" customHeight="1" x14ac:dyDescent="0.35">
      <c r="A62" s="2">
        <v>4</v>
      </c>
      <c r="B62" s="7" t="str">
        <f>H129</f>
        <v>PAT Steve Argus</v>
      </c>
      <c r="C62" s="2">
        <v>4</v>
      </c>
      <c r="D62" s="7" t="str">
        <f>H128</f>
        <v>GLE Gaylene Bullmore-Aull</v>
      </c>
      <c r="G62" s="6">
        <v>44</v>
      </c>
      <c r="H62" s="15" t="s">
        <v>126</v>
      </c>
      <c r="I62" s="6" t="s">
        <v>127</v>
      </c>
    </row>
    <row r="63" spans="1:15" ht="12.75" customHeight="1" x14ac:dyDescent="0.35">
      <c r="A63" s="2">
        <v>5</v>
      </c>
      <c r="B63" s="7" t="str">
        <f>H172</f>
        <v>NLR Ryan  Farrell</v>
      </c>
      <c r="C63" s="2">
        <v>5</v>
      </c>
      <c r="D63" s="7" t="str">
        <f>H173</f>
        <v>BIR Palanitina Fatuesi</v>
      </c>
      <c r="G63" s="6">
        <v>45</v>
      </c>
      <c r="H63" s="14" t="s">
        <v>128</v>
      </c>
      <c r="I63" s="6" t="s">
        <v>129</v>
      </c>
    </row>
    <row r="64" spans="1:15" ht="12.75" customHeight="1" x14ac:dyDescent="0.35">
      <c r="A64" s="2">
        <v>6</v>
      </c>
      <c r="B64" s="7" t="str">
        <f>H195</f>
        <v>TGA Patuwai Woods</v>
      </c>
      <c r="C64" s="2">
        <v>6</v>
      </c>
      <c r="D64" s="7" t="str">
        <f>H194</f>
        <v>TGA Hannah Browning</v>
      </c>
      <c r="G64" s="6">
        <v>46</v>
      </c>
      <c r="H64" s="14" t="s">
        <v>130</v>
      </c>
      <c r="I64" s="6" t="s">
        <v>131</v>
      </c>
    </row>
    <row r="65" spans="1:17" ht="12.75" customHeight="1" x14ac:dyDescent="0.35">
      <c r="C65" s="2"/>
      <c r="D65" s="7"/>
      <c r="G65" s="6">
        <v>47</v>
      </c>
      <c r="H65" s="14" t="s">
        <v>132</v>
      </c>
      <c r="I65" s="6" t="s">
        <v>133</v>
      </c>
    </row>
    <row r="66" spans="1:17" ht="12.75" customHeight="1" x14ac:dyDescent="0.4">
      <c r="A66" s="2"/>
      <c r="B66" s="5" t="s">
        <v>134</v>
      </c>
      <c r="C66" s="2"/>
      <c r="D66" s="5" t="s">
        <v>135</v>
      </c>
      <c r="E66" s="2"/>
      <c r="F66" s="5" t="s">
        <v>136</v>
      </c>
      <c r="G66" s="6">
        <v>48</v>
      </c>
      <c r="H66" s="14" t="s">
        <v>137</v>
      </c>
      <c r="I66" s="6" t="s">
        <v>138</v>
      </c>
    </row>
    <row r="67" spans="1:17" ht="12.75" customHeight="1" x14ac:dyDescent="0.35">
      <c r="A67" s="2">
        <v>1</v>
      </c>
      <c r="B67" s="7" t="str">
        <f>H42</f>
        <v>LEV Crystalee Jane</v>
      </c>
      <c r="C67" s="2">
        <v>1</v>
      </c>
      <c r="D67" s="7" t="str">
        <f>H43</f>
        <v>MNU Glen Coutts</v>
      </c>
      <c r="E67" s="2">
        <v>1</v>
      </c>
      <c r="F67" s="7" t="str">
        <f>H44</f>
        <v>TGA Brian Ward</v>
      </c>
      <c r="G67" s="6">
        <v>49</v>
      </c>
      <c r="H67" s="14" t="s">
        <v>139</v>
      </c>
      <c r="I67" s="6" t="s">
        <v>140</v>
      </c>
    </row>
    <row r="68" spans="1:17" ht="12.75" customHeight="1" x14ac:dyDescent="0.35">
      <c r="A68" s="2">
        <v>2</v>
      </c>
      <c r="B68" s="7" t="str">
        <f>H61</f>
        <v>PAT Jay Singh</v>
      </c>
      <c r="C68" s="2">
        <v>2</v>
      </c>
      <c r="D68" s="7" t="str">
        <f>H60</f>
        <v>NPL Simon Kleinsman</v>
      </c>
      <c r="E68" s="2">
        <v>2</v>
      </c>
      <c r="F68" s="7" t="str">
        <f>H59</f>
        <v>NPL  Kelvin Dunlop</v>
      </c>
      <c r="G68" s="6">
        <v>50</v>
      </c>
      <c r="H68" s="14" t="s">
        <v>141</v>
      </c>
      <c r="I68" s="6" t="s">
        <v>142</v>
      </c>
    </row>
    <row r="69" spans="1:17" ht="12.75" customHeight="1" x14ac:dyDescent="0.35">
      <c r="A69" s="2">
        <v>3</v>
      </c>
      <c r="B69" s="7" t="str">
        <f>H108</f>
        <v>OTA Ivona Coutts</v>
      </c>
      <c r="C69" s="2">
        <v>3</v>
      </c>
      <c r="D69" s="7" t="str">
        <f>H109</f>
        <v>BAYS Alex Watson</v>
      </c>
      <c r="E69" s="2">
        <v>3</v>
      </c>
      <c r="F69" s="7" t="str">
        <f>H110</f>
        <v>HEN Brad Campbell</v>
      </c>
      <c r="G69" s="6">
        <v>51</v>
      </c>
      <c r="H69" s="14" t="s">
        <v>143</v>
      </c>
      <c r="I69" s="6" t="s">
        <v>144</v>
      </c>
    </row>
    <row r="70" spans="1:17" ht="12.75" customHeight="1" x14ac:dyDescent="0.35">
      <c r="A70" s="2">
        <v>4</v>
      </c>
      <c r="B70" s="7" t="str">
        <f>H127</f>
        <v>MNU Viz Vandayar</v>
      </c>
      <c r="C70" s="2">
        <v>4</v>
      </c>
      <c r="D70" s="7" t="str">
        <f>H126</f>
        <v>PAT Robyn Harris</v>
      </c>
      <c r="E70" s="2">
        <v>4</v>
      </c>
      <c r="F70" s="7" t="str">
        <f>H125</f>
        <v>MNU Mitch Jolley</v>
      </c>
      <c r="G70" s="6">
        <v>52</v>
      </c>
      <c r="H70" s="14" t="s">
        <v>145</v>
      </c>
      <c r="I70" s="6" t="s">
        <v>146</v>
      </c>
    </row>
    <row r="71" spans="1:17" ht="12.75" customHeight="1" x14ac:dyDescent="0.35">
      <c r="A71" s="2">
        <v>5</v>
      </c>
      <c r="B71" s="7" t="str">
        <f>H174</f>
        <v>TIT Aaron Gantley</v>
      </c>
      <c r="C71" s="2">
        <v>5</v>
      </c>
      <c r="D71" s="7" t="str">
        <f>H175</f>
        <v>HOW Anthony Andrews</v>
      </c>
      <c r="E71" s="2">
        <v>5</v>
      </c>
      <c r="F71" s="7" t="str">
        <f>H176</f>
        <v>HOW Nina Massold</v>
      </c>
      <c r="G71" s="6">
        <v>53</v>
      </c>
      <c r="H71" s="14" t="s">
        <v>147</v>
      </c>
      <c r="I71" s="6" t="s">
        <v>148</v>
      </c>
    </row>
    <row r="72" spans="1:17" ht="12.75" customHeight="1" x14ac:dyDescent="0.35">
      <c r="A72" s="2">
        <v>6</v>
      </c>
      <c r="B72" s="7" t="str">
        <f>H193</f>
        <v>BAYS Matt Friewald</v>
      </c>
      <c r="C72" s="2">
        <v>6</v>
      </c>
      <c r="D72" s="7" t="str">
        <f>H192</f>
        <v>OTA Lani Pakieto</v>
      </c>
      <c r="E72" s="2">
        <v>6</v>
      </c>
      <c r="F72" s="7" t="str">
        <f>H191</f>
        <v>PAT Maria Gratwick</v>
      </c>
      <c r="G72" s="6">
        <v>54</v>
      </c>
      <c r="H72" s="14" t="s">
        <v>149</v>
      </c>
      <c r="I72" s="6" t="s">
        <v>150</v>
      </c>
    </row>
    <row r="73" spans="1:17" ht="12.75" customHeight="1" x14ac:dyDescent="0.35">
      <c r="C73" s="2"/>
      <c r="D73" s="7"/>
      <c r="G73" s="6">
        <v>55</v>
      </c>
      <c r="H73" s="14" t="s">
        <v>151</v>
      </c>
      <c r="I73" s="6" t="s">
        <v>152</v>
      </c>
    </row>
    <row r="74" spans="1:17" ht="12.75" customHeight="1" x14ac:dyDescent="0.4">
      <c r="A74" s="2"/>
      <c r="B74" s="5" t="s">
        <v>153</v>
      </c>
      <c r="C74" s="2"/>
      <c r="D74" s="5" t="s">
        <v>154</v>
      </c>
      <c r="F74" s="21" t="s">
        <v>155</v>
      </c>
      <c r="G74" s="6">
        <v>56</v>
      </c>
      <c r="H74" s="13" t="s">
        <v>156</v>
      </c>
      <c r="I74" s="6" t="s">
        <v>157</v>
      </c>
      <c r="Q74" s="8"/>
    </row>
    <row r="75" spans="1:17" ht="12.75" customHeight="1" x14ac:dyDescent="0.35">
      <c r="A75" s="2">
        <v>1</v>
      </c>
      <c r="B75" s="7" t="str">
        <f>H45</f>
        <v>NPL Riley O'Donnell</v>
      </c>
      <c r="C75" s="2">
        <v>1</v>
      </c>
      <c r="D75" s="7" t="str">
        <f>H46</f>
        <v>WAI Riley James</v>
      </c>
      <c r="E75" s="2">
        <v>1</v>
      </c>
      <c r="F75" s="6" t="str">
        <f>H47</f>
        <v>MNU Richard Parata</v>
      </c>
      <c r="G75" s="6">
        <v>57</v>
      </c>
      <c r="H75" s="13" t="s">
        <v>158</v>
      </c>
      <c r="I75" s="6" t="s">
        <v>159</v>
      </c>
    </row>
    <row r="76" spans="1:17" ht="12.75" customHeight="1" x14ac:dyDescent="0.35">
      <c r="A76" s="2">
        <v>2</v>
      </c>
      <c r="B76" s="7" t="str">
        <f>H58</f>
        <v>PAT Nick Leaf</v>
      </c>
      <c r="C76" s="2">
        <v>2</v>
      </c>
      <c r="D76" s="7" t="str">
        <f>H57</f>
        <v>BAYS Neil Bowman</v>
      </c>
      <c r="E76" s="2">
        <v>2</v>
      </c>
      <c r="F76" s="6" t="str">
        <f>H56</f>
        <v>WAI Bryan Lawrence</v>
      </c>
      <c r="G76" s="6">
        <v>58</v>
      </c>
      <c r="H76" s="13" t="s">
        <v>160</v>
      </c>
      <c r="I76" s="6" t="s">
        <v>161</v>
      </c>
    </row>
    <row r="77" spans="1:17" ht="12.75" customHeight="1" x14ac:dyDescent="0.4">
      <c r="A77" s="2">
        <v>3</v>
      </c>
      <c r="B77" s="7" t="str">
        <f>H111</f>
        <v>SWA Carl Price</v>
      </c>
      <c r="C77" s="2">
        <v>3</v>
      </c>
      <c r="D77" s="7" t="str">
        <f>H112</f>
        <v>NPL Patrick Duffy</v>
      </c>
      <c r="E77" s="2">
        <v>3</v>
      </c>
      <c r="F77" s="6" t="str">
        <f>H113</f>
        <v>PAT Chris Walker</v>
      </c>
      <c r="G77" s="6">
        <v>59</v>
      </c>
      <c r="H77" s="22" t="s">
        <v>162</v>
      </c>
      <c r="I77" s="6" t="s">
        <v>163</v>
      </c>
    </row>
    <row r="78" spans="1:17" ht="12.75" customHeight="1" x14ac:dyDescent="0.35">
      <c r="A78" s="2">
        <v>4</v>
      </c>
      <c r="B78" s="7" t="str">
        <f>H124</f>
        <v>BAYS Cam Bowman</v>
      </c>
      <c r="C78" s="2">
        <v>4</v>
      </c>
      <c r="D78" s="7" t="str">
        <f>H123</f>
        <v>PAT Antonio Tupuola</v>
      </c>
      <c r="E78" s="2">
        <v>4</v>
      </c>
      <c r="F78" s="6" t="str">
        <f>H122</f>
        <v>HOW Michael Daniell</v>
      </c>
      <c r="G78" s="6">
        <v>60</v>
      </c>
      <c r="H78" s="13" t="s">
        <v>164</v>
      </c>
      <c r="I78" s="6" t="s">
        <v>165</v>
      </c>
    </row>
    <row r="79" spans="1:17" ht="12.75" customHeight="1" x14ac:dyDescent="0.4">
      <c r="A79" s="2">
        <v>5</v>
      </c>
      <c r="B79" s="7" t="str">
        <f>H177</f>
        <v>HOW Neil Barnes</v>
      </c>
      <c r="C79" s="2">
        <v>5</v>
      </c>
      <c r="D79" s="7" t="str">
        <f>H178</f>
        <v>PUK Ramon Apanui</v>
      </c>
      <c r="E79" s="2">
        <v>5</v>
      </c>
      <c r="F79" s="6" t="str">
        <f>H179</f>
        <v>BAYS Thys Kruger</v>
      </c>
      <c r="G79" s="6">
        <v>61</v>
      </c>
      <c r="H79" s="23" t="s">
        <v>166</v>
      </c>
      <c r="I79" s="6" t="s">
        <v>167</v>
      </c>
    </row>
    <row r="80" spans="1:17" ht="12.75" customHeight="1" x14ac:dyDescent="0.35">
      <c r="A80" s="2">
        <v>6</v>
      </c>
      <c r="B80" s="7" t="str">
        <f>H190</f>
        <v>PAT Ramend Raniga</v>
      </c>
      <c r="C80" s="2">
        <v>6</v>
      </c>
      <c r="D80" s="7" t="str">
        <f>H189</f>
        <v>SWA Clayton Gray</v>
      </c>
      <c r="E80" s="2">
        <v>6</v>
      </c>
      <c r="F80" s="6" t="str">
        <f>H188</f>
        <v>SWA Tatum Manning</v>
      </c>
      <c r="G80" s="6">
        <v>62</v>
      </c>
      <c r="H80" s="13" t="s">
        <v>168</v>
      </c>
      <c r="I80" s="6" t="s">
        <v>169</v>
      </c>
    </row>
    <row r="81" spans="1:13" ht="12.75" customHeight="1" x14ac:dyDescent="0.35">
      <c r="C81" s="2"/>
      <c r="D81" s="7"/>
      <c r="G81" s="6">
        <v>63</v>
      </c>
      <c r="H81" s="13" t="s">
        <v>170</v>
      </c>
      <c r="I81" s="6" t="s">
        <v>171</v>
      </c>
    </row>
    <row r="82" spans="1:13" ht="12.75" customHeight="1" x14ac:dyDescent="0.4">
      <c r="B82" s="5" t="s">
        <v>172</v>
      </c>
      <c r="C82" s="2"/>
      <c r="D82" s="5" t="s">
        <v>173</v>
      </c>
      <c r="F82" s="21" t="s">
        <v>174</v>
      </c>
      <c r="G82" s="6">
        <v>64</v>
      </c>
      <c r="H82" s="13" t="s">
        <v>175</v>
      </c>
      <c r="I82" s="6" t="s">
        <v>176</v>
      </c>
    </row>
    <row r="83" spans="1:13" ht="12.75" customHeight="1" x14ac:dyDescent="0.4">
      <c r="A83" s="2">
        <v>1</v>
      </c>
      <c r="B83" s="7" t="str">
        <f>H48</f>
        <v>OTAK Laurence Bishop</v>
      </c>
      <c r="C83" s="2">
        <v>1</v>
      </c>
      <c r="D83" s="7" t="str">
        <f>H49</f>
        <v>HAM Sonny Rangiaho</v>
      </c>
      <c r="E83" s="2">
        <v>1</v>
      </c>
      <c r="F83" s="6" t="str">
        <f>H50</f>
        <v>LEV Billy Mcintyre</v>
      </c>
      <c r="G83" s="6">
        <v>65</v>
      </c>
      <c r="H83" s="16" t="s">
        <v>177</v>
      </c>
      <c r="I83" s="6" t="s">
        <v>178</v>
      </c>
      <c r="M83" s="8"/>
    </row>
    <row r="84" spans="1:13" ht="12.75" customHeight="1" x14ac:dyDescent="0.35">
      <c r="A84" s="2">
        <v>2</v>
      </c>
      <c r="B84" s="7" t="str">
        <f>H55</f>
        <v>TOK Graham Mitchell</v>
      </c>
      <c r="C84" s="2">
        <v>2</v>
      </c>
      <c r="D84" s="7" t="str">
        <f>H54</f>
        <v>MNU Marino Hapi</v>
      </c>
      <c r="E84" s="2">
        <v>2</v>
      </c>
      <c r="F84" s="6" t="str">
        <f>H53</f>
        <v>HEN Malcolm Hussey</v>
      </c>
      <c r="G84" s="6">
        <v>66</v>
      </c>
      <c r="H84" s="13" t="s">
        <v>179</v>
      </c>
      <c r="I84" s="6" t="s">
        <v>180</v>
      </c>
    </row>
    <row r="85" spans="1:13" ht="12.75" customHeight="1" x14ac:dyDescent="0.35">
      <c r="A85" s="2">
        <v>3</v>
      </c>
      <c r="B85" s="7" t="str">
        <f>H114</f>
        <v xml:space="preserve">SWA Jared Rawlings </v>
      </c>
      <c r="C85" s="2">
        <v>3</v>
      </c>
      <c r="D85" s="7" t="str">
        <f>H115</f>
        <v>TGA Dave Harman</v>
      </c>
      <c r="E85" s="2">
        <v>3</v>
      </c>
      <c r="F85" s="6" t="str">
        <f>H116</f>
        <v>PAT Sani Roberts</v>
      </c>
      <c r="G85" s="6">
        <v>67</v>
      </c>
      <c r="H85" s="13" t="s">
        <v>181</v>
      </c>
      <c r="I85" s="6" t="s">
        <v>182</v>
      </c>
    </row>
    <row r="86" spans="1:13" ht="12.75" customHeight="1" x14ac:dyDescent="0.35">
      <c r="A86" s="2">
        <v>4</v>
      </c>
      <c r="B86" s="7" t="str">
        <f>H121</f>
        <v>BAYS Hayden Morris</v>
      </c>
      <c r="C86" s="2">
        <v>4</v>
      </c>
      <c r="D86" s="7" t="str">
        <f>H120</f>
        <v>PAT Gavin Anstis</v>
      </c>
      <c r="E86" s="2">
        <v>4</v>
      </c>
      <c r="F86" s="6" t="str">
        <f>H119</f>
        <v>BIR Moloi Fatuesi</v>
      </c>
      <c r="G86" s="6">
        <v>68</v>
      </c>
      <c r="H86" s="13" t="s">
        <v>183</v>
      </c>
      <c r="I86" s="6" t="s">
        <v>184</v>
      </c>
    </row>
    <row r="87" spans="1:13" ht="12.75" customHeight="1" x14ac:dyDescent="0.35">
      <c r="A87" s="2">
        <v>5</v>
      </c>
      <c r="B87" s="7" t="str">
        <f>H180</f>
        <v>WHAK Mark Parkinson</v>
      </c>
      <c r="C87" s="2">
        <v>5</v>
      </c>
      <c r="D87" s="7" t="str">
        <f>H181</f>
        <v>BAYS Shayne Hynes</v>
      </c>
      <c r="E87" s="2">
        <v>5</v>
      </c>
      <c r="F87" s="6" t="str">
        <f>H182</f>
        <v>HOW Gary Clare</v>
      </c>
      <c r="G87" s="6">
        <v>69</v>
      </c>
      <c r="H87" s="13" t="s">
        <v>185</v>
      </c>
      <c r="I87" s="6" t="s">
        <v>186</v>
      </c>
    </row>
    <row r="88" spans="1:13" ht="12.75" customHeight="1" x14ac:dyDescent="0.35">
      <c r="A88" s="2">
        <v>6</v>
      </c>
      <c r="B88" s="7" t="str">
        <f>H187</f>
        <v>PAT Fred Winterstein</v>
      </c>
      <c r="C88" s="2">
        <v>6</v>
      </c>
      <c r="D88" s="7" t="str">
        <f>H186</f>
        <v>TOK Jenny Cook</v>
      </c>
      <c r="E88" s="2">
        <v>6</v>
      </c>
      <c r="F88" s="6" t="str">
        <f>H185</f>
        <v>BAYS Bill Amosa</v>
      </c>
      <c r="G88" s="6">
        <v>70</v>
      </c>
      <c r="H88" s="13" t="s">
        <v>187</v>
      </c>
      <c r="I88" s="6" t="s">
        <v>188</v>
      </c>
    </row>
    <row r="89" spans="1:13" ht="12.75" customHeight="1" x14ac:dyDescent="0.35">
      <c r="C89" s="2"/>
      <c r="D89" s="7"/>
      <c r="G89" s="6">
        <v>71</v>
      </c>
      <c r="H89" s="13" t="s">
        <v>189</v>
      </c>
      <c r="I89" s="6" t="s">
        <v>190</v>
      </c>
    </row>
    <row r="90" spans="1:13" ht="12.75" customHeight="1" x14ac:dyDescent="0.4">
      <c r="B90" s="5" t="s">
        <v>191</v>
      </c>
      <c r="C90" s="2"/>
      <c r="D90" s="7"/>
      <c r="G90" s="6">
        <v>72</v>
      </c>
      <c r="H90" s="13" t="s">
        <v>192</v>
      </c>
      <c r="I90" s="6" t="s">
        <v>193</v>
      </c>
    </row>
    <row r="91" spans="1:13" ht="12.75" customHeight="1" x14ac:dyDescent="0.35">
      <c r="A91" s="2">
        <v>1</v>
      </c>
      <c r="B91" s="7" t="str">
        <f t="shared" ref="B91:B92" si="2">H51</f>
        <v>SWA Deon Rawlings</v>
      </c>
      <c r="C91" s="2"/>
      <c r="D91" s="7"/>
      <c r="G91" s="6">
        <v>73</v>
      </c>
      <c r="H91" s="13" t="s">
        <v>194</v>
      </c>
      <c r="I91" s="6" t="s">
        <v>195</v>
      </c>
    </row>
    <row r="92" spans="1:13" ht="12.75" customHeight="1" x14ac:dyDescent="0.35">
      <c r="A92" s="2">
        <v>2</v>
      </c>
      <c r="B92" s="7" t="str">
        <f t="shared" si="2"/>
        <v>BAY Jonothan Parker</v>
      </c>
      <c r="C92" s="2"/>
      <c r="D92" s="7"/>
      <c r="G92" s="6">
        <v>74</v>
      </c>
      <c r="H92" s="13" t="s">
        <v>196</v>
      </c>
      <c r="I92" s="6" t="s">
        <v>197</v>
      </c>
    </row>
    <row r="93" spans="1:13" ht="12.75" customHeight="1" x14ac:dyDescent="0.35">
      <c r="A93" s="2">
        <v>3</v>
      </c>
      <c r="B93" s="7" t="str">
        <f t="shared" ref="B93:B94" si="3">H117</f>
        <v>HOW Paul G Brown</v>
      </c>
      <c r="C93" s="2"/>
      <c r="D93" s="7"/>
      <c r="G93" s="6">
        <v>75</v>
      </c>
      <c r="H93" s="13" t="s">
        <v>198</v>
      </c>
      <c r="I93" s="6" t="s">
        <v>199</v>
      </c>
      <c r="M93" s="8"/>
    </row>
    <row r="94" spans="1:13" ht="12.75" customHeight="1" x14ac:dyDescent="0.35">
      <c r="A94" s="2">
        <v>4</v>
      </c>
      <c r="B94" s="7" t="str">
        <f t="shared" si="3"/>
        <v>WAI Roger Beardshall</v>
      </c>
      <c r="C94" s="2"/>
      <c r="D94" s="7"/>
      <c r="G94" s="6">
        <v>76</v>
      </c>
      <c r="H94" s="13" t="s">
        <v>200</v>
      </c>
      <c r="I94" s="6" t="s">
        <v>201</v>
      </c>
    </row>
    <row r="95" spans="1:13" ht="12.75" customHeight="1" x14ac:dyDescent="0.35">
      <c r="A95" s="2">
        <v>5</v>
      </c>
      <c r="B95" s="7" t="str">
        <f t="shared" ref="B95:B96" si="4">H183</f>
        <v>PAT Manoj Gounder</v>
      </c>
      <c r="C95" s="2"/>
      <c r="D95" s="7"/>
      <c r="G95" s="6">
        <v>77</v>
      </c>
      <c r="H95" s="13" t="s">
        <v>202</v>
      </c>
      <c r="I95" s="6" t="s">
        <v>203</v>
      </c>
    </row>
    <row r="96" spans="1:13" ht="12.75" customHeight="1" x14ac:dyDescent="0.35">
      <c r="A96" s="2">
        <v>6</v>
      </c>
      <c r="B96" s="7" t="str">
        <f t="shared" si="4"/>
        <v>MNU Amit Singh</v>
      </c>
      <c r="C96" s="2"/>
      <c r="D96" s="7"/>
      <c r="G96" s="6">
        <v>78</v>
      </c>
      <c r="H96" s="14" t="s">
        <v>204</v>
      </c>
      <c r="I96" s="6" t="s">
        <v>205</v>
      </c>
    </row>
    <row r="97" spans="2:9" ht="12.75" customHeight="1" x14ac:dyDescent="0.35">
      <c r="B97" s="7"/>
      <c r="C97" s="2"/>
      <c r="D97" s="7"/>
      <c r="G97" s="6">
        <v>79</v>
      </c>
      <c r="H97" s="14" t="s">
        <v>206</v>
      </c>
      <c r="I97" s="6" t="s">
        <v>207</v>
      </c>
    </row>
    <row r="98" spans="2:9" ht="12.75" customHeight="1" x14ac:dyDescent="0.35">
      <c r="B98" s="7"/>
      <c r="C98" s="2"/>
      <c r="D98" s="7"/>
      <c r="G98" s="6">
        <v>80</v>
      </c>
      <c r="H98" s="14" t="s">
        <v>208</v>
      </c>
      <c r="I98" s="6" t="s">
        <v>209</v>
      </c>
    </row>
    <row r="99" spans="2:9" ht="12.75" customHeight="1" x14ac:dyDescent="0.35">
      <c r="B99" s="7"/>
      <c r="C99" s="2"/>
      <c r="D99" s="7"/>
      <c r="G99" s="6">
        <v>81</v>
      </c>
      <c r="H99" s="14" t="s">
        <v>210</v>
      </c>
      <c r="I99" s="6" t="s">
        <v>211</v>
      </c>
    </row>
    <row r="100" spans="2:9" ht="12.75" customHeight="1" x14ac:dyDescent="0.35">
      <c r="B100" s="7"/>
      <c r="C100" s="2"/>
      <c r="D100" s="7"/>
      <c r="G100" s="6">
        <v>82</v>
      </c>
      <c r="H100" s="14" t="s">
        <v>212</v>
      </c>
      <c r="I100" s="6" t="s">
        <v>213</v>
      </c>
    </row>
    <row r="101" spans="2:9" ht="12.75" customHeight="1" x14ac:dyDescent="0.35">
      <c r="B101" s="7"/>
      <c r="C101" s="2"/>
      <c r="D101" s="7"/>
      <c r="G101" s="6">
        <v>83</v>
      </c>
      <c r="H101" s="14" t="s">
        <v>214</v>
      </c>
      <c r="I101" s="6" t="s">
        <v>215</v>
      </c>
    </row>
    <row r="102" spans="2:9" ht="12.75" customHeight="1" x14ac:dyDescent="0.35">
      <c r="B102" s="7"/>
      <c r="C102" s="2"/>
      <c r="D102" s="7"/>
      <c r="G102" s="6">
        <v>84</v>
      </c>
      <c r="H102" s="14" t="s">
        <v>216</v>
      </c>
      <c r="I102" s="6" t="s">
        <v>217</v>
      </c>
    </row>
    <row r="103" spans="2:9" ht="12.75" customHeight="1" x14ac:dyDescent="0.35">
      <c r="B103" s="7"/>
      <c r="C103" s="2"/>
      <c r="D103" s="7"/>
      <c r="G103" s="6">
        <v>85</v>
      </c>
      <c r="H103" s="14" t="s">
        <v>218</v>
      </c>
      <c r="I103" s="6" t="s">
        <v>219</v>
      </c>
    </row>
    <row r="104" spans="2:9" ht="12.75" customHeight="1" x14ac:dyDescent="0.35">
      <c r="B104" s="7"/>
      <c r="C104" s="2"/>
      <c r="D104" s="7"/>
      <c r="G104" s="6">
        <v>86</v>
      </c>
      <c r="H104" s="14" t="s">
        <v>220</v>
      </c>
      <c r="I104" s="6" t="s">
        <v>221</v>
      </c>
    </row>
    <row r="105" spans="2:9" ht="12.75" customHeight="1" x14ac:dyDescent="0.35">
      <c r="B105" s="7"/>
      <c r="C105" s="2"/>
      <c r="D105" s="7"/>
      <c r="G105" s="6">
        <v>87</v>
      </c>
      <c r="H105" s="14" t="s">
        <v>222</v>
      </c>
      <c r="I105" s="6" t="s">
        <v>223</v>
      </c>
    </row>
    <row r="106" spans="2:9" ht="12.75" customHeight="1" x14ac:dyDescent="0.35">
      <c r="B106" s="7"/>
      <c r="G106" s="6">
        <v>88</v>
      </c>
      <c r="H106" s="14" t="s">
        <v>224</v>
      </c>
      <c r="I106" s="6" t="s">
        <v>225</v>
      </c>
    </row>
    <row r="107" spans="2:9" ht="12.75" customHeight="1" x14ac:dyDescent="0.4">
      <c r="B107" s="7"/>
      <c r="C107" s="2"/>
      <c r="D107" s="7"/>
      <c r="G107" s="6">
        <v>89</v>
      </c>
      <c r="H107" s="20" t="s">
        <v>226</v>
      </c>
      <c r="I107" s="6" t="s">
        <v>227</v>
      </c>
    </row>
    <row r="108" spans="2:9" ht="12.75" customHeight="1" x14ac:dyDescent="0.4">
      <c r="B108" s="7"/>
      <c r="C108" s="2"/>
      <c r="D108" s="7"/>
      <c r="G108" s="6">
        <v>90</v>
      </c>
      <c r="H108" s="20" t="s">
        <v>228</v>
      </c>
      <c r="I108" s="6" t="s">
        <v>229</v>
      </c>
    </row>
    <row r="109" spans="2:9" ht="12.75" customHeight="1" x14ac:dyDescent="0.4">
      <c r="B109" s="7"/>
      <c r="C109" s="2"/>
      <c r="D109" s="7"/>
      <c r="G109" s="6">
        <v>91</v>
      </c>
      <c r="H109" s="20" t="s">
        <v>230</v>
      </c>
      <c r="I109" s="6" t="s">
        <v>231</v>
      </c>
    </row>
    <row r="110" spans="2:9" ht="12.75" customHeight="1" x14ac:dyDescent="0.35">
      <c r="B110" s="7"/>
      <c r="C110" s="2"/>
      <c r="D110" s="7"/>
      <c r="G110" s="6">
        <v>92</v>
      </c>
      <c r="H110" s="15" t="s">
        <v>232</v>
      </c>
      <c r="I110" s="6" t="s">
        <v>233</v>
      </c>
    </row>
    <row r="111" spans="2:9" ht="12.75" customHeight="1" x14ac:dyDescent="0.35">
      <c r="B111" s="7"/>
      <c r="C111" s="2"/>
      <c r="D111" s="7"/>
      <c r="G111" s="6">
        <v>93</v>
      </c>
      <c r="H111" s="15" t="s">
        <v>234</v>
      </c>
      <c r="I111" s="6" t="s">
        <v>235</v>
      </c>
    </row>
    <row r="112" spans="2:9" ht="12.75" customHeight="1" x14ac:dyDescent="0.35">
      <c r="B112" s="7"/>
      <c r="C112" s="2"/>
      <c r="D112" s="7"/>
      <c r="G112" s="6">
        <v>94</v>
      </c>
      <c r="H112" s="15" t="s">
        <v>236</v>
      </c>
      <c r="I112" s="6" t="s">
        <v>237</v>
      </c>
    </row>
    <row r="113" spans="2:16" ht="12.75" customHeight="1" x14ac:dyDescent="0.35">
      <c r="B113" s="7"/>
      <c r="C113" s="2"/>
      <c r="D113" s="7"/>
      <c r="G113" s="6">
        <v>95</v>
      </c>
      <c r="H113" s="15" t="s">
        <v>238</v>
      </c>
      <c r="I113" s="6" t="s">
        <v>239</v>
      </c>
    </row>
    <row r="114" spans="2:16" ht="12.75" customHeight="1" x14ac:dyDescent="0.35">
      <c r="B114" s="7"/>
      <c r="C114" s="2"/>
      <c r="D114" s="7"/>
      <c r="G114" s="6">
        <v>96</v>
      </c>
      <c r="H114" s="15" t="s">
        <v>240</v>
      </c>
      <c r="I114" s="6" t="s">
        <v>241</v>
      </c>
    </row>
    <row r="115" spans="2:16" ht="12.75" customHeight="1" x14ac:dyDescent="0.35">
      <c r="B115" s="7"/>
      <c r="C115" s="2"/>
      <c r="D115" s="7"/>
      <c r="G115" s="6">
        <v>97</v>
      </c>
      <c r="H115" s="15" t="s">
        <v>242</v>
      </c>
      <c r="I115" s="6" t="s">
        <v>243</v>
      </c>
    </row>
    <row r="116" spans="2:16" ht="12.75" customHeight="1" x14ac:dyDescent="0.35">
      <c r="B116" s="7"/>
      <c r="C116" s="2"/>
      <c r="D116" s="7"/>
      <c r="G116" s="6">
        <v>98</v>
      </c>
      <c r="H116" s="15" t="s">
        <v>244</v>
      </c>
      <c r="I116" s="6" t="s">
        <v>245</v>
      </c>
    </row>
    <row r="117" spans="2:16" ht="12.75" customHeight="1" x14ac:dyDescent="0.35">
      <c r="B117" s="7"/>
      <c r="C117" s="2"/>
      <c r="D117" s="7"/>
      <c r="G117" s="6">
        <v>99</v>
      </c>
      <c r="H117" s="15" t="s">
        <v>246</v>
      </c>
      <c r="I117" s="6" t="s">
        <v>247</v>
      </c>
    </row>
    <row r="118" spans="2:16" ht="12.75" customHeight="1" x14ac:dyDescent="0.35">
      <c r="B118" s="7"/>
      <c r="C118" s="2"/>
      <c r="D118" s="7"/>
      <c r="G118" s="6">
        <v>100</v>
      </c>
      <c r="H118" s="15" t="s">
        <v>248</v>
      </c>
      <c r="I118" s="6" t="s">
        <v>249</v>
      </c>
    </row>
    <row r="119" spans="2:16" ht="12.75" customHeight="1" x14ac:dyDescent="0.35">
      <c r="B119" s="7"/>
      <c r="C119" s="2"/>
      <c r="D119" s="7"/>
      <c r="G119" s="6">
        <v>101</v>
      </c>
      <c r="H119" s="15" t="s">
        <v>250</v>
      </c>
      <c r="I119" s="6" t="s">
        <v>251</v>
      </c>
    </row>
    <row r="120" spans="2:16" ht="12.75" customHeight="1" x14ac:dyDescent="0.35">
      <c r="B120" s="7"/>
      <c r="C120" s="2"/>
      <c r="D120" s="7"/>
      <c r="G120" s="6">
        <v>102</v>
      </c>
      <c r="H120" s="15" t="s">
        <v>252</v>
      </c>
      <c r="I120" s="6" t="s">
        <v>253</v>
      </c>
      <c r="O120" s="8"/>
    </row>
    <row r="121" spans="2:16" ht="12.75" customHeight="1" x14ac:dyDescent="0.35">
      <c r="B121" s="7"/>
      <c r="C121" s="2"/>
      <c r="D121" s="7"/>
      <c r="G121" s="6">
        <v>103</v>
      </c>
      <c r="H121" s="15" t="s">
        <v>254</v>
      </c>
      <c r="I121" s="6" t="s">
        <v>255</v>
      </c>
    </row>
    <row r="122" spans="2:16" ht="12.75" customHeight="1" x14ac:dyDescent="0.35">
      <c r="B122" s="7"/>
      <c r="C122" s="2"/>
      <c r="D122" s="7"/>
      <c r="G122" s="6">
        <v>104</v>
      </c>
      <c r="H122" s="15" t="s">
        <v>256</v>
      </c>
      <c r="I122" s="6" t="s">
        <v>257</v>
      </c>
    </row>
    <row r="123" spans="2:16" ht="12.75" customHeight="1" x14ac:dyDescent="0.35">
      <c r="B123" s="7"/>
      <c r="C123" s="2"/>
      <c r="D123" s="7"/>
      <c r="G123" s="6">
        <v>105</v>
      </c>
      <c r="H123" s="15" t="s">
        <v>258</v>
      </c>
      <c r="I123" s="6" t="s">
        <v>259</v>
      </c>
    </row>
    <row r="124" spans="2:16" ht="12.75" customHeight="1" x14ac:dyDescent="0.4">
      <c r="B124" s="7"/>
      <c r="C124" s="2"/>
      <c r="D124" s="7"/>
      <c r="G124" s="6">
        <v>106</v>
      </c>
      <c r="H124" s="20" t="s">
        <v>260</v>
      </c>
      <c r="I124" s="6" t="s">
        <v>261</v>
      </c>
    </row>
    <row r="125" spans="2:16" ht="12.75" customHeight="1" x14ac:dyDescent="0.35">
      <c r="B125" s="7"/>
      <c r="C125" s="2"/>
      <c r="D125" s="7"/>
      <c r="G125" s="6">
        <v>107</v>
      </c>
      <c r="H125" s="15" t="s">
        <v>262</v>
      </c>
      <c r="I125" s="6" t="s">
        <v>263</v>
      </c>
    </row>
    <row r="126" spans="2:16" ht="12.75" customHeight="1" x14ac:dyDescent="0.35">
      <c r="B126" s="7"/>
      <c r="C126" s="2"/>
      <c r="D126" s="7"/>
      <c r="G126" s="6">
        <v>108</v>
      </c>
      <c r="H126" s="15" t="s">
        <v>264</v>
      </c>
      <c r="I126" s="6" t="s">
        <v>265</v>
      </c>
    </row>
    <row r="127" spans="2:16" ht="12.75" customHeight="1" x14ac:dyDescent="0.35">
      <c r="B127" s="7"/>
      <c r="C127" s="2"/>
      <c r="D127" s="7"/>
      <c r="G127" s="6">
        <v>109</v>
      </c>
      <c r="H127" s="15" t="s">
        <v>266</v>
      </c>
      <c r="I127" s="6" t="s">
        <v>267</v>
      </c>
    </row>
    <row r="128" spans="2:16" ht="12.75" customHeight="1" x14ac:dyDescent="0.35">
      <c r="B128" s="7"/>
      <c r="C128" s="2"/>
      <c r="D128" s="7"/>
      <c r="G128" s="6">
        <v>110</v>
      </c>
      <c r="H128" s="15" t="s">
        <v>268</v>
      </c>
      <c r="I128" s="6" t="s">
        <v>269</v>
      </c>
      <c r="P128" s="8"/>
    </row>
    <row r="129" spans="2:16" ht="12.75" customHeight="1" x14ac:dyDescent="0.4">
      <c r="B129" s="7"/>
      <c r="C129" s="2"/>
      <c r="D129" s="7"/>
      <c r="G129" s="6">
        <v>111</v>
      </c>
      <c r="H129" s="24" t="s">
        <v>270</v>
      </c>
      <c r="I129" s="6" t="s">
        <v>271</v>
      </c>
    </row>
    <row r="130" spans="2:16" ht="12.75" customHeight="1" x14ac:dyDescent="0.35">
      <c r="B130" s="7"/>
      <c r="C130" s="2"/>
      <c r="D130" s="7"/>
      <c r="G130" s="6">
        <v>112</v>
      </c>
      <c r="H130" s="14" t="s">
        <v>272</v>
      </c>
      <c r="I130" s="6" t="s">
        <v>273</v>
      </c>
    </row>
    <row r="131" spans="2:16" ht="12.75" customHeight="1" x14ac:dyDescent="0.35">
      <c r="B131" s="7"/>
      <c r="C131" s="2"/>
      <c r="D131" s="7"/>
      <c r="G131" s="6">
        <v>113</v>
      </c>
      <c r="H131" s="14" t="s">
        <v>274</v>
      </c>
      <c r="I131" s="6" t="s">
        <v>275</v>
      </c>
    </row>
    <row r="132" spans="2:16" ht="12.75" customHeight="1" x14ac:dyDescent="0.35">
      <c r="B132" s="7"/>
      <c r="C132" s="2"/>
      <c r="D132" s="7"/>
      <c r="G132" s="6">
        <v>114</v>
      </c>
      <c r="H132" s="14" t="s">
        <v>276</v>
      </c>
      <c r="I132" s="6" t="s">
        <v>277</v>
      </c>
    </row>
    <row r="133" spans="2:16" ht="12.75" customHeight="1" x14ac:dyDescent="0.4">
      <c r="B133" s="7"/>
      <c r="C133" s="2"/>
      <c r="D133" s="7"/>
      <c r="G133" s="6">
        <v>115</v>
      </c>
      <c r="H133" s="24" t="s">
        <v>278</v>
      </c>
      <c r="I133" s="6" t="s">
        <v>279</v>
      </c>
    </row>
    <row r="134" spans="2:16" ht="12.75" customHeight="1" x14ac:dyDescent="0.35">
      <c r="B134" s="7"/>
      <c r="C134" s="2"/>
      <c r="D134" s="7"/>
      <c r="G134" s="6">
        <v>116</v>
      </c>
      <c r="H134" s="14" t="s">
        <v>280</v>
      </c>
      <c r="I134" s="6" t="s">
        <v>281</v>
      </c>
    </row>
    <row r="135" spans="2:16" ht="12.75" customHeight="1" x14ac:dyDescent="0.35">
      <c r="B135" s="7"/>
      <c r="C135" s="2"/>
      <c r="D135" s="7"/>
      <c r="G135" s="6">
        <v>117</v>
      </c>
      <c r="H135" s="14" t="s">
        <v>282</v>
      </c>
      <c r="I135" s="6" t="s">
        <v>283</v>
      </c>
    </row>
    <row r="136" spans="2:16" ht="12.75" customHeight="1" x14ac:dyDescent="0.35">
      <c r="B136" s="7"/>
      <c r="C136" s="2"/>
      <c r="D136" s="7"/>
      <c r="G136" s="6">
        <v>118</v>
      </c>
      <c r="H136" s="14" t="s">
        <v>284</v>
      </c>
      <c r="I136" s="6" t="s">
        <v>285</v>
      </c>
    </row>
    <row r="137" spans="2:16" ht="12.75" customHeight="1" x14ac:dyDescent="0.35">
      <c r="B137" s="7"/>
      <c r="C137" s="2"/>
      <c r="D137" s="7"/>
      <c r="G137" s="6">
        <v>119</v>
      </c>
      <c r="H137" s="14" t="s">
        <v>286</v>
      </c>
      <c r="I137" s="6" t="s">
        <v>287</v>
      </c>
    </row>
    <row r="138" spans="2:16" ht="12.75" customHeight="1" x14ac:dyDescent="0.35">
      <c r="B138" s="7"/>
      <c r="C138" s="2"/>
      <c r="D138" s="7"/>
      <c r="G138" s="6">
        <v>120</v>
      </c>
      <c r="H138" s="14" t="s">
        <v>288</v>
      </c>
      <c r="I138" s="6" t="s">
        <v>289</v>
      </c>
    </row>
    <row r="139" spans="2:16" ht="12.75" customHeight="1" x14ac:dyDescent="0.4">
      <c r="B139" s="7"/>
      <c r="C139" s="2"/>
      <c r="D139" s="7"/>
      <c r="G139" s="6">
        <v>121</v>
      </c>
      <c r="H139" s="24" t="s">
        <v>290</v>
      </c>
      <c r="I139" s="6" t="s">
        <v>291</v>
      </c>
    </row>
    <row r="140" spans="2:16" ht="12.75" customHeight="1" x14ac:dyDescent="0.4">
      <c r="B140" s="7"/>
      <c r="C140" s="2"/>
      <c r="D140" s="7"/>
      <c r="G140" s="6">
        <v>122</v>
      </c>
      <c r="H140" s="16" t="s">
        <v>292</v>
      </c>
      <c r="I140" s="6" t="s">
        <v>293</v>
      </c>
    </row>
    <row r="141" spans="2:16" ht="12.75" customHeight="1" x14ac:dyDescent="0.4">
      <c r="B141" s="7"/>
      <c r="C141" s="2"/>
      <c r="D141" s="7"/>
      <c r="G141" s="6">
        <v>123</v>
      </c>
      <c r="H141" s="23" t="s">
        <v>294</v>
      </c>
      <c r="I141" s="6" t="s">
        <v>295</v>
      </c>
    </row>
    <row r="142" spans="2:16" ht="12.75" customHeight="1" x14ac:dyDescent="0.35">
      <c r="B142" s="7"/>
      <c r="C142" s="2"/>
      <c r="D142" s="7"/>
      <c r="G142" s="6">
        <v>124</v>
      </c>
      <c r="H142" s="13" t="s">
        <v>296</v>
      </c>
      <c r="I142" s="6" t="s">
        <v>297</v>
      </c>
      <c r="P142" s="8"/>
    </row>
    <row r="143" spans="2:16" ht="12.75" customHeight="1" x14ac:dyDescent="0.35">
      <c r="B143" s="7"/>
      <c r="C143" s="2"/>
      <c r="D143" s="7"/>
      <c r="G143" s="6">
        <v>125</v>
      </c>
      <c r="H143" s="13" t="s">
        <v>298</v>
      </c>
      <c r="I143" s="6" t="s">
        <v>299</v>
      </c>
    </row>
    <row r="144" spans="2:16" ht="12.75" customHeight="1" x14ac:dyDescent="0.35">
      <c r="B144" s="7"/>
      <c r="C144" s="2"/>
      <c r="D144" s="7"/>
      <c r="G144" s="6">
        <v>126</v>
      </c>
      <c r="H144" s="13" t="s">
        <v>300</v>
      </c>
      <c r="I144" s="6" t="s">
        <v>301</v>
      </c>
    </row>
    <row r="145" spans="2:9" ht="12.75" customHeight="1" x14ac:dyDescent="0.35">
      <c r="B145" s="7"/>
      <c r="C145" s="2"/>
      <c r="D145" s="7"/>
      <c r="G145" s="6">
        <v>127</v>
      </c>
      <c r="H145" s="13" t="s">
        <v>302</v>
      </c>
      <c r="I145" s="6" t="s">
        <v>303</v>
      </c>
    </row>
    <row r="146" spans="2:9" ht="12.75" customHeight="1" x14ac:dyDescent="0.35">
      <c r="B146" s="7"/>
      <c r="C146" s="2"/>
      <c r="D146" s="7"/>
      <c r="G146" s="6">
        <v>128</v>
      </c>
      <c r="H146" s="13" t="s">
        <v>304</v>
      </c>
      <c r="I146" s="6" t="s">
        <v>305</v>
      </c>
    </row>
    <row r="147" spans="2:9" ht="12.75" customHeight="1" x14ac:dyDescent="0.35">
      <c r="B147" s="7"/>
      <c r="C147" s="2"/>
      <c r="D147" s="7"/>
      <c r="G147" s="6">
        <v>129</v>
      </c>
      <c r="H147" s="13" t="s">
        <v>306</v>
      </c>
      <c r="I147" s="6" t="s">
        <v>307</v>
      </c>
    </row>
    <row r="148" spans="2:9" ht="12.75" customHeight="1" x14ac:dyDescent="0.35">
      <c r="B148" s="7"/>
      <c r="C148" s="2"/>
      <c r="D148" s="7"/>
      <c r="G148" s="6">
        <v>130</v>
      </c>
      <c r="H148" s="13" t="s">
        <v>308</v>
      </c>
      <c r="I148" s="6" t="s">
        <v>309</v>
      </c>
    </row>
    <row r="149" spans="2:9" ht="12.75" customHeight="1" x14ac:dyDescent="0.35">
      <c r="B149" s="7"/>
      <c r="C149" s="2"/>
      <c r="D149" s="7"/>
      <c r="G149" s="6">
        <v>131</v>
      </c>
      <c r="H149" s="13" t="s">
        <v>310</v>
      </c>
      <c r="I149" s="6" t="s">
        <v>311</v>
      </c>
    </row>
    <row r="150" spans="2:9" ht="12.75" customHeight="1" x14ac:dyDescent="0.35">
      <c r="B150" s="7"/>
      <c r="C150" s="2"/>
      <c r="D150" s="7"/>
      <c r="G150" s="6">
        <v>132</v>
      </c>
      <c r="H150" s="13" t="s">
        <v>312</v>
      </c>
      <c r="I150" s="6" t="s">
        <v>313</v>
      </c>
    </row>
    <row r="151" spans="2:9" ht="12.75" customHeight="1" x14ac:dyDescent="0.35">
      <c r="B151" s="7"/>
      <c r="C151" s="2"/>
      <c r="D151" s="7"/>
      <c r="G151" s="6">
        <v>133</v>
      </c>
      <c r="H151" s="13" t="s">
        <v>314</v>
      </c>
      <c r="I151" s="6" t="s">
        <v>315</v>
      </c>
    </row>
    <row r="152" spans="2:9" ht="12.75" customHeight="1" x14ac:dyDescent="0.35">
      <c r="B152" s="7"/>
      <c r="C152" s="2"/>
      <c r="D152" s="7"/>
      <c r="G152" s="6">
        <v>134</v>
      </c>
      <c r="H152" s="13" t="s">
        <v>316</v>
      </c>
      <c r="I152" s="6" t="s">
        <v>317</v>
      </c>
    </row>
    <row r="153" spans="2:9" ht="12.75" customHeight="1" x14ac:dyDescent="0.35">
      <c r="B153" s="7"/>
      <c r="C153" s="2"/>
      <c r="D153" s="7"/>
      <c r="G153" s="6">
        <v>135</v>
      </c>
      <c r="H153" s="13" t="s">
        <v>318</v>
      </c>
      <c r="I153" s="6" t="s">
        <v>319</v>
      </c>
    </row>
    <row r="154" spans="2:9" ht="12.75" customHeight="1" x14ac:dyDescent="0.35">
      <c r="B154" s="7"/>
      <c r="C154" s="2"/>
      <c r="D154" s="7"/>
      <c r="G154" s="6">
        <v>136</v>
      </c>
      <c r="H154" s="13" t="s">
        <v>320</v>
      </c>
      <c r="I154" s="6" t="s">
        <v>321</v>
      </c>
    </row>
    <row r="155" spans="2:9" ht="12.75" customHeight="1" x14ac:dyDescent="0.35">
      <c r="B155" s="7"/>
      <c r="C155" s="2"/>
      <c r="D155" s="7"/>
      <c r="G155" s="6">
        <v>137</v>
      </c>
      <c r="H155" s="13" t="s">
        <v>322</v>
      </c>
      <c r="I155" s="6" t="s">
        <v>323</v>
      </c>
    </row>
    <row r="156" spans="2:9" ht="12.75" customHeight="1" x14ac:dyDescent="0.35">
      <c r="B156" s="7"/>
      <c r="C156" s="2"/>
      <c r="D156" s="7"/>
      <c r="G156" s="6">
        <v>138</v>
      </c>
      <c r="H156" s="13" t="s">
        <v>324</v>
      </c>
      <c r="I156" s="6" t="s">
        <v>325</v>
      </c>
    </row>
    <row r="157" spans="2:9" ht="12.75" customHeight="1" x14ac:dyDescent="0.35">
      <c r="B157" s="7"/>
      <c r="C157" s="2"/>
      <c r="D157" s="7"/>
      <c r="G157" s="6">
        <v>139</v>
      </c>
      <c r="H157" s="13" t="s">
        <v>326</v>
      </c>
      <c r="I157" s="6" t="s">
        <v>327</v>
      </c>
    </row>
    <row r="158" spans="2:9" ht="12.75" customHeight="1" x14ac:dyDescent="0.35">
      <c r="B158" s="7"/>
      <c r="C158" s="2"/>
      <c r="D158" s="7"/>
      <c r="G158" s="6">
        <v>140</v>
      </c>
      <c r="H158" s="13" t="s">
        <v>328</v>
      </c>
      <c r="I158" s="6" t="s">
        <v>329</v>
      </c>
    </row>
    <row r="159" spans="2:9" ht="12.75" customHeight="1" x14ac:dyDescent="0.35">
      <c r="B159" s="7"/>
      <c r="C159" s="2"/>
      <c r="D159" s="7"/>
      <c r="G159" s="6">
        <v>141</v>
      </c>
      <c r="H159" s="13" t="s">
        <v>330</v>
      </c>
      <c r="I159" s="6" t="s">
        <v>331</v>
      </c>
    </row>
    <row r="160" spans="2:9" ht="12.75" customHeight="1" x14ac:dyDescent="0.35">
      <c r="B160" s="7"/>
      <c r="C160" s="2"/>
      <c r="D160" s="7"/>
      <c r="G160" s="6">
        <v>142</v>
      </c>
      <c r="H160" s="13" t="s">
        <v>332</v>
      </c>
      <c r="I160" s="6" t="s">
        <v>333</v>
      </c>
    </row>
    <row r="161" spans="2:18" ht="12.75" customHeight="1" x14ac:dyDescent="0.35">
      <c r="B161" s="7"/>
      <c r="C161" s="2"/>
      <c r="D161" s="7"/>
      <c r="G161" s="6">
        <v>143</v>
      </c>
      <c r="H161" s="13" t="s">
        <v>334</v>
      </c>
      <c r="I161" s="6" t="s">
        <v>335</v>
      </c>
    </row>
    <row r="162" spans="2:18" ht="12.75" customHeight="1" x14ac:dyDescent="0.35">
      <c r="B162" s="7"/>
      <c r="C162" s="2"/>
      <c r="D162" s="7"/>
      <c r="G162" s="6">
        <v>144</v>
      </c>
      <c r="H162" s="14" t="s">
        <v>336</v>
      </c>
      <c r="I162" s="6" t="s">
        <v>337</v>
      </c>
    </row>
    <row r="163" spans="2:18" ht="12.75" customHeight="1" x14ac:dyDescent="0.35">
      <c r="B163" s="7"/>
      <c r="C163" s="2"/>
      <c r="D163" s="7"/>
      <c r="G163" s="6">
        <v>145</v>
      </c>
      <c r="H163" s="14" t="s">
        <v>338</v>
      </c>
      <c r="I163" s="6" t="s">
        <v>339</v>
      </c>
    </row>
    <row r="164" spans="2:18" ht="12.75" customHeight="1" x14ac:dyDescent="0.35">
      <c r="B164" s="7"/>
      <c r="C164" s="2"/>
      <c r="D164" s="7"/>
      <c r="G164" s="6">
        <v>146</v>
      </c>
      <c r="H164" s="14" t="s">
        <v>340</v>
      </c>
      <c r="I164" s="6" t="s">
        <v>341</v>
      </c>
    </row>
    <row r="165" spans="2:18" ht="12.75" customHeight="1" x14ac:dyDescent="0.35">
      <c r="B165" s="7"/>
      <c r="C165" s="2"/>
      <c r="D165" s="7"/>
      <c r="G165" s="6">
        <v>147</v>
      </c>
      <c r="H165" s="14" t="s">
        <v>342</v>
      </c>
      <c r="I165" s="6" t="s">
        <v>343</v>
      </c>
      <c r="R165" s="8"/>
    </row>
    <row r="166" spans="2:18" ht="12.75" customHeight="1" x14ac:dyDescent="0.35">
      <c r="B166" s="7"/>
      <c r="C166" s="2"/>
      <c r="D166" s="7"/>
      <c r="G166" s="6">
        <v>148</v>
      </c>
      <c r="H166" s="14" t="s">
        <v>344</v>
      </c>
      <c r="I166" s="6" t="s">
        <v>345</v>
      </c>
    </row>
    <row r="167" spans="2:18" ht="12.75" customHeight="1" x14ac:dyDescent="0.35">
      <c r="B167" s="7"/>
      <c r="C167" s="2"/>
      <c r="D167" s="7"/>
      <c r="G167" s="6">
        <v>149</v>
      </c>
      <c r="H167" s="14" t="s">
        <v>346</v>
      </c>
      <c r="I167" s="6" t="s">
        <v>347</v>
      </c>
    </row>
    <row r="168" spans="2:18" ht="12.75" customHeight="1" x14ac:dyDescent="0.35">
      <c r="B168" s="7"/>
      <c r="C168" s="2"/>
      <c r="D168" s="7"/>
      <c r="G168" s="6">
        <v>150</v>
      </c>
      <c r="H168" s="14" t="s">
        <v>348</v>
      </c>
      <c r="I168" s="6" t="s">
        <v>349</v>
      </c>
    </row>
    <row r="169" spans="2:18" ht="12.75" customHeight="1" x14ac:dyDescent="0.35">
      <c r="B169" s="7"/>
      <c r="C169" s="2"/>
      <c r="D169" s="7"/>
      <c r="G169" s="6">
        <v>151</v>
      </c>
      <c r="H169" s="14" t="s">
        <v>350</v>
      </c>
      <c r="I169" s="6" t="s">
        <v>351</v>
      </c>
    </row>
    <row r="170" spans="2:18" ht="12.75" customHeight="1" x14ac:dyDescent="0.35">
      <c r="B170" s="7"/>
      <c r="C170" s="2"/>
      <c r="D170" s="7"/>
      <c r="G170" s="6">
        <v>152</v>
      </c>
      <c r="H170" s="14" t="s">
        <v>352</v>
      </c>
      <c r="I170" s="6" t="s">
        <v>353</v>
      </c>
    </row>
    <row r="171" spans="2:18" ht="12.75" customHeight="1" x14ac:dyDescent="0.35">
      <c r="B171" s="7"/>
      <c r="C171" s="2"/>
      <c r="D171" s="7"/>
      <c r="G171" s="6">
        <v>153</v>
      </c>
      <c r="H171" s="14" t="s">
        <v>354</v>
      </c>
      <c r="I171" s="6" t="s">
        <v>355</v>
      </c>
    </row>
    <row r="172" spans="2:18" ht="12.75" customHeight="1" x14ac:dyDescent="0.35">
      <c r="B172" s="7"/>
      <c r="C172" s="2"/>
      <c r="D172" s="7"/>
      <c r="G172" s="6">
        <v>154</v>
      </c>
      <c r="H172" s="14" t="s">
        <v>356</v>
      </c>
      <c r="I172" s="6" t="s">
        <v>357</v>
      </c>
    </row>
    <row r="173" spans="2:18" ht="12.75" customHeight="1" x14ac:dyDescent="0.4">
      <c r="B173" s="7"/>
      <c r="C173" s="2"/>
      <c r="D173" s="7"/>
      <c r="G173" s="6">
        <v>155</v>
      </c>
      <c r="H173" s="20" t="s">
        <v>358</v>
      </c>
      <c r="I173" s="6" t="s">
        <v>359</v>
      </c>
    </row>
    <row r="174" spans="2:18" ht="12.75" customHeight="1" x14ac:dyDescent="0.4">
      <c r="B174" s="7"/>
      <c r="C174" s="2"/>
      <c r="D174" s="7"/>
      <c r="G174" s="6">
        <v>156</v>
      </c>
      <c r="H174" s="20" t="s">
        <v>360</v>
      </c>
      <c r="I174" s="6" t="s">
        <v>361</v>
      </c>
    </row>
    <row r="175" spans="2:18" ht="12.75" customHeight="1" x14ac:dyDescent="0.35">
      <c r="B175" s="7"/>
      <c r="C175" s="2"/>
      <c r="D175" s="7"/>
      <c r="G175" s="6">
        <v>157</v>
      </c>
      <c r="H175" s="15" t="s">
        <v>362</v>
      </c>
      <c r="I175" s="6" t="s">
        <v>363</v>
      </c>
    </row>
    <row r="176" spans="2:18" ht="12.75" customHeight="1" x14ac:dyDescent="0.35">
      <c r="B176" s="7"/>
      <c r="C176" s="2"/>
      <c r="D176" s="7"/>
      <c r="G176" s="6">
        <v>158</v>
      </c>
      <c r="H176" s="15" t="s">
        <v>364</v>
      </c>
      <c r="I176" s="6" t="s">
        <v>365</v>
      </c>
    </row>
    <row r="177" spans="2:9" ht="12.75" customHeight="1" x14ac:dyDescent="0.35">
      <c r="B177" s="7"/>
      <c r="C177" s="2"/>
      <c r="D177" s="7"/>
      <c r="G177" s="6">
        <v>159</v>
      </c>
      <c r="H177" s="15" t="s">
        <v>366</v>
      </c>
      <c r="I177" s="6" t="s">
        <v>367</v>
      </c>
    </row>
    <row r="178" spans="2:9" ht="12.75" customHeight="1" x14ac:dyDescent="0.4">
      <c r="B178" s="7"/>
      <c r="C178" s="2"/>
      <c r="D178" s="7"/>
      <c r="G178" s="6">
        <v>160</v>
      </c>
      <c r="H178" s="20" t="s">
        <v>368</v>
      </c>
      <c r="I178" s="6" t="s">
        <v>369</v>
      </c>
    </row>
    <row r="179" spans="2:9" ht="12.75" customHeight="1" x14ac:dyDescent="0.4">
      <c r="B179" s="7"/>
      <c r="C179" s="2"/>
      <c r="D179" s="7"/>
      <c r="G179" s="6">
        <v>161</v>
      </c>
      <c r="H179" s="20" t="s">
        <v>370</v>
      </c>
      <c r="I179" s="6" t="s">
        <v>371</v>
      </c>
    </row>
    <row r="180" spans="2:9" ht="12.75" customHeight="1" x14ac:dyDescent="0.4">
      <c r="B180" s="7"/>
      <c r="C180" s="2"/>
      <c r="D180" s="7"/>
      <c r="G180" s="6">
        <v>162</v>
      </c>
      <c r="H180" s="20" t="s">
        <v>372</v>
      </c>
      <c r="I180" s="6" t="s">
        <v>373</v>
      </c>
    </row>
    <row r="181" spans="2:9" ht="12.75" customHeight="1" x14ac:dyDescent="0.35">
      <c r="B181" s="7"/>
      <c r="C181" s="2"/>
      <c r="D181" s="7"/>
      <c r="G181" s="6">
        <v>163</v>
      </c>
      <c r="H181" s="15" t="s">
        <v>374</v>
      </c>
      <c r="I181" s="6" t="s">
        <v>375</v>
      </c>
    </row>
    <row r="182" spans="2:9" ht="12.75" customHeight="1" x14ac:dyDescent="0.35">
      <c r="B182" s="7"/>
      <c r="C182" s="2"/>
      <c r="D182" s="7"/>
      <c r="G182" s="6">
        <v>164</v>
      </c>
      <c r="H182" s="15" t="s">
        <v>376</v>
      </c>
      <c r="I182" s="6" t="s">
        <v>377</v>
      </c>
    </row>
    <row r="183" spans="2:9" ht="12.75" customHeight="1" x14ac:dyDescent="0.35">
      <c r="B183" s="7"/>
      <c r="C183" s="2"/>
      <c r="D183" s="7"/>
      <c r="G183" s="6">
        <v>165</v>
      </c>
      <c r="H183" s="15" t="s">
        <v>378</v>
      </c>
      <c r="I183" s="6" t="s">
        <v>379</v>
      </c>
    </row>
    <row r="184" spans="2:9" ht="12.75" customHeight="1" x14ac:dyDescent="0.35">
      <c r="B184" s="7"/>
      <c r="C184" s="2"/>
      <c r="D184" s="7"/>
      <c r="G184" s="6">
        <v>166</v>
      </c>
      <c r="H184" s="15" t="s">
        <v>380</v>
      </c>
      <c r="I184" s="6" t="s">
        <v>381</v>
      </c>
    </row>
    <row r="185" spans="2:9" ht="12.75" customHeight="1" x14ac:dyDescent="0.4">
      <c r="B185" s="7"/>
      <c r="C185" s="2"/>
      <c r="D185" s="7"/>
      <c r="G185" s="6">
        <v>167</v>
      </c>
      <c r="H185" s="20" t="s">
        <v>382</v>
      </c>
      <c r="I185" s="6" t="s">
        <v>383</v>
      </c>
    </row>
    <row r="186" spans="2:9" ht="12.75" customHeight="1" x14ac:dyDescent="0.35">
      <c r="B186" s="7"/>
      <c r="C186" s="2"/>
      <c r="D186" s="7"/>
      <c r="G186" s="6">
        <v>168</v>
      </c>
      <c r="H186" s="15" t="s">
        <v>384</v>
      </c>
      <c r="I186" s="6" t="s">
        <v>385</v>
      </c>
    </row>
    <row r="187" spans="2:9" ht="12.75" customHeight="1" x14ac:dyDescent="0.4">
      <c r="B187" s="7"/>
      <c r="C187" s="2"/>
      <c r="D187" s="7"/>
      <c r="G187" s="6">
        <v>169</v>
      </c>
      <c r="H187" s="20" t="s">
        <v>386</v>
      </c>
      <c r="I187" s="6" t="s">
        <v>387</v>
      </c>
    </row>
    <row r="188" spans="2:9" ht="12.75" customHeight="1" x14ac:dyDescent="0.35">
      <c r="B188" s="7"/>
      <c r="C188" s="2"/>
      <c r="D188" s="7"/>
      <c r="G188" s="6">
        <v>170</v>
      </c>
      <c r="H188" s="15" t="s">
        <v>388</v>
      </c>
      <c r="I188" s="6" t="s">
        <v>389</v>
      </c>
    </row>
    <row r="189" spans="2:9" ht="12.75" customHeight="1" x14ac:dyDescent="0.35">
      <c r="B189" s="7"/>
      <c r="C189" s="2"/>
      <c r="D189" s="7"/>
      <c r="G189" s="6">
        <v>171</v>
      </c>
      <c r="H189" s="15" t="s">
        <v>390</v>
      </c>
      <c r="I189" s="6" t="s">
        <v>391</v>
      </c>
    </row>
    <row r="190" spans="2:9" ht="12.75" customHeight="1" x14ac:dyDescent="0.35">
      <c r="B190" s="7"/>
      <c r="C190" s="2"/>
      <c r="D190" s="7"/>
      <c r="G190" s="6">
        <v>172</v>
      </c>
      <c r="H190" s="15" t="s">
        <v>392</v>
      </c>
      <c r="I190" s="6" t="s">
        <v>393</v>
      </c>
    </row>
    <row r="191" spans="2:9" ht="12.75" customHeight="1" x14ac:dyDescent="0.4">
      <c r="B191" s="7"/>
      <c r="C191" s="2"/>
      <c r="D191" s="7"/>
      <c r="G191" s="6">
        <v>173</v>
      </c>
      <c r="H191" s="20" t="s">
        <v>394</v>
      </c>
      <c r="I191" s="6" t="s">
        <v>395</v>
      </c>
    </row>
    <row r="192" spans="2:9" ht="12.75" customHeight="1" x14ac:dyDescent="0.4">
      <c r="B192" s="7"/>
      <c r="C192" s="2"/>
      <c r="D192" s="7"/>
      <c r="G192" s="6">
        <v>174</v>
      </c>
      <c r="H192" s="20" t="s">
        <v>396</v>
      </c>
      <c r="I192" s="6" t="s">
        <v>397</v>
      </c>
    </row>
    <row r="193" spans="2:9" ht="12.75" customHeight="1" x14ac:dyDescent="0.4">
      <c r="B193" s="7"/>
      <c r="C193" s="2"/>
      <c r="D193" s="7"/>
      <c r="G193" s="6">
        <v>175</v>
      </c>
      <c r="H193" s="20" t="s">
        <v>398</v>
      </c>
      <c r="I193" s="6" t="s">
        <v>399</v>
      </c>
    </row>
    <row r="194" spans="2:9" ht="12.75" customHeight="1" x14ac:dyDescent="0.35">
      <c r="B194" s="7"/>
      <c r="C194" s="2"/>
      <c r="D194" s="7"/>
      <c r="G194" s="6">
        <v>176</v>
      </c>
      <c r="H194" s="15" t="s">
        <v>400</v>
      </c>
      <c r="I194" s="6" t="s">
        <v>401</v>
      </c>
    </row>
    <row r="195" spans="2:9" ht="12.75" customHeight="1" x14ac:dyDescent="0.35">
      <c r="B195" s="7"/>
      <c r="C195" s="2"/>
      <c r="D195" s="7"/>
      <c r="G195" s="6">
        <v>177</v>
      </c>
      <c r="H195" s="14" t="s">
        <v>402</v>
      </c>
      <c r="I195" s="6" t="s">
        <v>403</v>
      </c>
    </row>
    <row r="196" spans="2:9" ht="12.75" customHeight="1" x14ac:dyDescent="0.35">
      <c r="B196" s="7"/>
      <c r="C196" s="2"/>
      <c r="D196" s="7"/>
      <c r="G196" s="6">
        <v>178</v>
      </c>
      <c r="H196" s="14" t="s">
        <v>404</v>
      </c>
      <c r="I196" s="6" t="s">
        <v>405</v>
      </c>
    </row>
    <row r="197" spans="2:9" ht="12.75" customHeight="1" x14ac:dyDescent="0.35">
      <c r="B197" s="7"/>
      <c r="C197" s="2"/>
      <c r="D197" s="7"/>
      <c r="G197" s="6">
        <v>179</v>
      </c>
      <c r="H197" s="14" t="s">
        <v>406</v>
      </c>
      <c r="I197" s="6" t="s">
        <v>407</v>
      </c>
    </row>
    <row r="198" spans="2:9" ht="12.75" customHeight="1" x14ac:dyDescent="0.4">
      <c r="B198" s="7"/>
      <c r="C198" s="2"/>
      <c r="D198" s="7"/>
      <c r="G198" s="6">
        <v>180</v>
      </c>
      <c r="H198" s="17" t="s">
        <v>408</v>
      </c>
      <c r="I198" s="6" t="s">
        <v>409</v>
      </c>
    </row>
    <row r="199" spans="2:9" ht="12.75" customHeight="1" x14ac:dyDescent="0.35">
      <c r="B199" s="7"/>
      <c r="C199" s="2"/>
      <c r="D199" s="7"/>
      <c r="G199" s="6">
        <v>181</v>
      </c>
      <c r="H199" s="14" t="s">
        <v>410</v>
      </c>
      <c r="I199" s="6" t="s">
        <v>411</v>
      </c>
    </row>
    <row r="200" spans="2:9" ht="12.75" customHeight="1" x14ac:dyDescent="0.35">
      <c r="B200" s="7"/>
      <c r="C200" s="2"/>
      <c r="D200" s="7"/>
      <c r="G200" s="6">
        <v>182</v>
      </c>
      <c r="H200" s="14" t="s">
        <v>412</v>
      </c>
      <c r="I200" s="6" t="s">
        <v>413</v>
      </c>
    </row>
    <row r="201" spans="2:9" ht="12.75" customHeight="1" x14ac:dyDescent="0.35">
      <c r="B201" s="7"/>
      <c r="C201" s="2"/>
      <c r="D201" s="7"/>
      <c r="G201" s="6">
        <v>183</v>
      </c>
      <c r="H201" s="14" t="s">
        <v>414</v>
      </c>
      <c r="I201" s="6" t="s">
        <v>415</v>
      </c>
    </row>
    <row r="202" spans="2:9" ht="12.75" customHeight="1" x14ac:dyDescent="0.4">
      <c r="B202" s="7"/>
      <c r="C202" s="2"/>
      <c r="D202" s="7"/>
      <c r="G202" s="6">
        <v>184</v>
      </c>
      <c r="H202" s="24" t="s">
        <v>416</v>
      </c>
      <c r="I202" s="6" t="s">
        <v>417</v>
      </c>
    </row>
    <row r="203" spans="2:9" ht="12.75" customHeight="1" x14ac:dyDescent="0.35">
      <c r="B203" s="7"/>
      <c r="C203" s="2"/>
      <c r="D203" s="7"/>
      <c r="G203" s="6">
        <v>185</v>
      </c>
      <c r="H203" s="14" t="s">
        <v>418</v>
      </c>
      <c r="I203" s="6" t="s">
        <v>419</v>
      </c>
    </row>
    <row r="204" spans="2:9" ht="12.75" customHeight="1" x14ac:dyDescent="0.35">
      <c r="B204" s="7"/>
      <c r="C204" s="2"/>
      <c r="D204" s="7"/>
      <c r="G204" s="6">
        <v>186</v>
      </c>
      <c r="H204" s="14" t="s">
        <v>420</v>
      </c>
      <c r="I204" s="6" t="s">
        <v>421</v>
      </c>
    </row>
    <row r="205" spans="2:9" ht="12.75" customHeight="1" x14ac:dyDescent="0.35">
      <c r="B205" s="7"/>
      <c r="C205" s="2"/>
      <c r="D205" s="7"/>
      <c r="G205" s="6">
        <v>187</v>
      </c>
      <c r="H205" s="14" t="s">
        <v>422</v>
      </c>
      <c r="I205" s="6" t="s">
        <v>423</v>
      </c>
    </row>
    <row r="206" spans="2:9" ht="12.75" customHeight="1" x14ac:dyDescent="0.35">
      <c r="B206" s="7"/>
      <c r="C206" s="2"/>
      <c r="D206" s="7"/>
      <c r="G206" s="6">
        <v>188</v>
      </c>
      <c r="H206" s="13" t="s">
        <v>424</v>
      </c>
      <c r="I206" s="6" t="s">
        <v>425</v>
      </c>
    </row>
    <row r="207" spans="2:9" ht="12.75" customHeight="1" x14ac:dyDescent="0.35">
      <c r="B207" s="7"/>
      <c r="C207" s="2"/>
      <c r="D207" s="7"/>
      <c r="G207" s="6">
        <v>189</v>
      </c>
      <c r="H207" s="13" t="s">
        <v>426</v>
      </c>
      <c r="I207" s="6" t="s">
        <v>427</v>
      </c>
    </row>
    <row r="208" spans="2:9" ht="12.75" customHeight="1" x14ac:dyDescent="0.35">
      <c r="B208" s="7"/>
      <c r="C208" s="2"/>
      <c r="D208" s="7"/>
      <c r="G208" s="6">
        <v>190</v>
      </c>
      <c r="H208" s="13" t="s">
        <v>428</v>
      </c>
      <c r="I208" s="6" t="s">
        <v>429</v>
      </c>
    </row>
    <row r="209" spans="2:9" ht="12.75" customHeight="1" x14ac:dyDescent="0.35">
      <c r="B209" s="7"/>
      <c r="C209" s="2"/>
      <c r="D209" s="7"/>
      <c r="G209" s="6">
        <v>191</v>
      </c>
      <c r="H209" s="13" t="s">
        <v>430</v>
      </c>
      <c r="I209" s="6" t="s">
        <v>431</v>
      </c>
    </row>
    <row r="210" spans="2:9" ht="12.75" customHeight="1" x14ac:dyDescent="0.35">
      <c r="B210" s="7"/>
      <c r="C210" s="2"/>
      <c r="D210" s="7"/>
      <c r="G210" s="6">
        <v>192</v>
      </c>
      <c r="H210" s="13" t="s">
        <v>432</v>
      </c>
      <c r="I210" s="6" t="s">
        <v>433</v>
      </c>
    </row>
    <row r="211" spans="2:9" ht="12.75" customHeight="1" x14ac:dyDescent="0.35">
      <c r="B211" s="7"/>
      <c r="C211" s="2"/>
      <c r="D211" s="7"/>
      <c r="G211" s="6">
        <v>193</v>
      </c>
      <c r="H211" s="13" t="s">
        <v>434</v>
      </c>
      <c r="I211" s="6" t="s">
        <v>435</v>
      </c>
    </row>
    <row r="212" spans="2:9" ht="12.75" customHeight="1" x14ac:dyDescent="0.35">
      <c r="B212" s="7"/>
      <c r="C212" s="2"/>
      <c r="D212" s="7"/>
      <c r="G212" s="6">
        <v>194</v>
      </c>
      <c r="H212" s="13" t="s">
        <v>436</v>
      </c>
      <c r="I212" s="6" t="s">
        <v>437</v>
      </c>
    </row>
    <row r="213" spans="2:9" ht="12.75" customHeight="1" x14ac:dyDescent="0.35">
      <c r="B213" s="7"/>
      <c r="C213" s="2"/>
      <c r="D213" s="7"/>
      <c r="G213" s="6">
        <v>195</v>
      </c>
      <c r="H213" s="13" t="s">
        <v>438</v>
      </c>
      <c r="I213" s="6" t="s">
        <v>439</v>
      </c>
    </row>
    <row r="214" spans="2:9" ht="12.75" customHeight="1" x14ac:dyDescent="0.35">
      <c r="B214" s="7"/>
      <c r="C214" s="2"/>
      <c r="D214" s="7"/>
      <c r="G214" s="6">
        <v>196</v>
      </c>
      <c r="H214" s="13" t="s">
        <v>440</v>
      </c>
      <c r="I214" s="6" t="s">
        <v>441</v>
      </c>
    </row>
    <row r="215" spans="2:9" ht="12.75" customHeight="1" x14ac:dyDescent="0.35">
      <c r="B215" s="7"/>
      <c r="C215" s="2"/>
      <c r="D215" s="7"/>
      <c r="G215" s="6">
        <v>197</v>
      </c>
      <c r="H215" s="13" t="s">
        <v>442</v>
      </c>
      <c r="I215" s="6" t="s">
        <v>443</v>
      </c>
    </row>
    <row r="216" spans="2:9" ht="12.75" customHeight="1" x14ac:dyDescent="0.35">
      <c r="B216" s="7"/>
      <c r="C216" s="2"/>
      <c r="D216" s="7"/>
      <c r="G216" s="6">
        <v>198</v>
      </c>
      <c r="H216" s="13" t="s">
        <v>444</v>
      </c>
      <c r="I216" s="6" t="s">
        <v>445</v>
      </c>
    </row>
    <row r="217" spans="2:9" ht="12.75" customHeight="1" x14ac:dyDescent="0.35">
      <c r="B217" s="7"/>
      <c r="C217" s="2"/>
      <c r="D217" s="7"/>
    </row>
    <row r="218" spans="2:9" ht="12.75" customHeight="1" x14ac:dyDescent="0.35">
      <c r="B218" s="7"/>
      <c r="C218" s="2"/>
      <c r="D218" s="7"/>
    </row>
    <row r="219" spans="2:9" ht="12.75" customHeight="1" x14ac:dyDescent="0.35">
      <c r="B219" s="7"/>
      <c r="C219" s="2"/>
      <c r="D219" s="7"/>
    </row>
    <row r="220" spans="2:9" ht="12.75" customHeight="1" x14ac:dyDescent="0.35">
      <c r="B220" s="7"/>
      <c r="C220" s="2"/>
      <c r="D220" s="7"/>
    </row>
    <row r="221" spans="2:9" ht="12.75" customHeight="1" x14ac:dyDescent="0.35">
      <c r="B221" s="7"/>
      <c r="C221" s="2"/>
      <c r="D221" s="7"/>
    </row>
    <row r="222" spans="2:9" ht="12.75" customHeight="1" x14ac:dyDescent="0.35">
      <c r="B222" s="7"/>
      <c r="C222" s="2"/>
      <c r="D222" s="7"/>
    </row>
    <row r="223" spans="2:9" ht="12.75" customHeight="1" x14ac:dyDescent="0.35">
      <c r="B223" s="7"/>
      <c r="C223" s="2"/>
      <c r="D223" s="7"/>
    </row>
    <row r="224" spans="2:9" ht="12.75" customHeight="1" x14ac:dyDescent="0.35">
      <c r="B224" s="7"/>
      <c r="C224" s="2"/>
      <c r="D224" s="7"/>
    </row>
    <row r="225" spans="2:4" ht="12.75" customHeight="1" x14ac:dyDescent="0.35">
      <c r="B225" s="7"/>
      <c r="C225" s="2"/>
      <c r="D225" s="7"/>
    </row>
    <row r="226" spans="2:4" ht="12.75" customHeight="1" x14ac:dyDescent="0.35">
      <c r="B226" s="7"/>
      <c r="C226" s="2"/>
      <c r="D226" s="7"/>
    </row>
    <row r="227" spans="2:4" ht="12.75" customHeight="1" x14ac:dyDescent="0.35">
      <c r="B227" s="7"/>
      <c r="C227" s="2"/>
      <c r="D227" s="7"/>
    </row>
    <row r="228" spans="2:4" ht="12.75" customHeight="1" x14ac:dyDescent="0.35">
      <c r="B228" s="7"/>
      <c r="C228" s="2"/>
      <c r="D228" s="7"/>
    </row>
    <row r="229" spans="2:4" ht="12.75" customHeight="1" x14ac:dyDescent="0.35">
      <c r="B229" s="7"/>
      <c r="C229" s="2"/>
      <c r="D229" s="7"/>
    </row>
    <row r="230" spans="2:4" ht="12.75" customHeight="1" x14ac:dyDescent="0.35">
      <c r="B230" s="7"/>
      <c r="C230" s="2"/>
      <c r="D230" s="7"/>
    </row>
    <row r="231" spans="2:4" ht="12.75" customHeight="1" x14ac:dyDescent="0.35">
      <c r="B231" s="7"/>
      <c r="C231" s="2"/>
      <c r="D231" s="7"/>
    </row>
    <row r="232" spans="2:4" ht="12.75" customHeight="1" x14ac:dyDescent="0.35">
      <c r="B232" s="7"/>
      <c r="C232" s="2"/>
      <c r="D232" s="7"/>
    </row>
    <row r="233" spans="2:4" ht="12.75" customHeight="1" x14ac:dyDescent="0.35">
      <c r="B233" s="7"/>
      <c r="C233" s="2"/>
      <c r="D233" s="7"/>
    </row>
    <row r="234" spans="2:4" ht="12.75" customHeight="1" x14ac:dyDescent="0.35">
      <c r="B234" s="7"/>
      <c r="C234" s="2"/>
      <c r="D234" s="7"/>
    </row>
    <row r="235" spans="2:4" ht="12.75" customHeight="1" x14ac:dyDescent="0.35">
      <c r="B235" s="7"/>
      <c r="C235" s="2"/>
      <c r="D235" s="7"/>
    </row>
    <row r="236" spans="2:4" ht="12.75" customHeight="1" x14ac:dyDescent="0.35">
      <c r="B236" s="7"/>
      <c r="C236" s="2"/>
      <c r="D236" s="7"/>
    </row>
    <row r="237" spans="2:4" ht="12.75" customHeight="1" x14ac:dyDescent="0.35">
      <c r="B237" s="7"/>
      <c r="C237" s="2"/>
      <c r="D237" s="7"/>
    </row>
    <row r="238" spans="2:4" ht="12.75" customHeight="1" x14ac:dyDescent="0.35">
      <c r="B238" s="7"/>
      <c r="C238" s="2"/>
      <c r="D238" s="7"/>
    </row>
    <row r="239" spans="2:4" ht="12.75" customHeight="1" x14ac:dyDescent="0.35">
      <c r="B239" s="7"/>
      <c r="C239" s="2"/>
      <c r="D239" s="7"/>
    </row>
    <row r="240" spans="2:4" ht="12.75" customHeight="1" x14ac:dyDescent="0.35">
      <c r="B240" s="7"/>
      <c r="C240" s="2"/>
      <c r="D240" s="7"/>
    </row>
    <row r="241" spans="2:4" ht="12.75" customHeight="1" x14ac:dyDescent="0.35">
      <c r="B241" s="7"/>
      <c r="C241" s="2"/>
      <c r="D241" s="7"/>
    </row>
    <row r="242" spans="2:4" ht="12.75" customHeight="1" x14ac:dyDescent="0.35">
      <c r="B242" s="7"/>
      <c r="C242" s="2"/>
      <c r="D242" s="7"/>
    </row>
    <row r="243" spans="2:4" ht="12.75" customHeight="1" x14ac:dyDescent="0.35">
      <c r="B243" s="7"/>
      <c r="C243" s="2"/>
      <c r="D243" s="7"/>
    </row>
    <row r="244" spans="2:4" ht="12.75" customHeight="1" x14ac:dyDescent="0.35">
      <c r="B244" s="7"/>
      <c r="C244" s="2"/>
      <c r="D244" s="7"/>
    </row>
    <row r="245" spans="2:4" ht="12.75" customHeight="1" x14ac:dyDescent="0.35">
      <c r="B245" s="7"/>
      <c r="C245" s="2"/>
      <c r="D245" s="7"/>
    </row>
    <row r="246" spans="2:4" ht="12.75" customHeight="1" x14ac:dyDescent="0.35">
      <c r="B246" s="7"/>
      <c r="C246" s="2"/>
      <c r="D246" s="7"/>
    </row>
    <row r="247" spans="2:4" ht="12.75" customHeight="1" x14ac:dyDescent="0.35">
      <c r="B247" s="7"/>
      <c r="C247" s="2"/>
      <c r="D247" s="7"/>
    </row>
    <row r="248" spans="2:4" ht="12.75" customHeight="1" x14ac:dyDescent="0.35">
      <c r="B248" s="7"/>
      <c r="C248" s="2"/>
      <c r="D248" s="7"/>
    </row>
    <row r="249" spans="2:4" ht="12.75" customHeight="1" x14ac:dyDescent="0.35">
      <c r="B249" s="7"/>
      <c r="C249" s="2"/>
      <c r="D249" s="7"/>
    </row>
    <row r="250" spans="2:4" ht="12.75" customHeight="1" x14ac:dyDescent="0.35">
      <c r="B250" s="7"/>
      <c r="C250" s="2"/>
      <c r="D250" s="7"/>
    </row>
    <row r="251" spans="2:4" ht="12.75" customHeight="1" x14ac:dyDescent="0.35">
      <c r="B251" s="7"/>
      <c r="C251" s="2"/>
      <c r="D251" s="7"/>
    </row>
    <row r="252" spans="2:4" ht="12.75" customHeight="1" x14ac:dyDescent="0.35">
      <c r="B252" s="7"/>
      <c r="C252" s="2"/>
      <c r="D252" s="7"/>
    </row>
    <row r="253" spans="2:4" ht="12.75" customHeight="1" x14ac:dyDescent="0.35">
      <c r="B253" s="7"/>
      <c r="C253" s="2"/>
      <c r="D253" s="7"/>
    </row>
    <row r="254" spans="2:4" ht="12.75" customHeight="1" x14ac:dyDescent="0.35">
      <c r="B254" s="7"/>
      <c r="C254" s="2"/>
      <c r="D254" s="7"/>
    </row>
    <row r="255" spans="2:4" ht="12.75" customHeight="1" x14ac:dyDescent="0.35">
      <c r="B255" s="7"/>
      <c r="C255" s="2"/>
      <c r="D255" s="7"/>
    </row>
    <row r="256" spans="2:4" ht="12.75" customHeight="1" x14ac:dyDescent="0.35">
      <c r="B256" s="7"/>
      <c r="C256" s="2"/>
      <c r="D256" s="7"/>
    </row>
    <row r="257" spans="2:4" ht="12.75" customHeight="1" x14ac:dyDescent="0.35">
      <c r="B257" s="7"/>
      <c r="C257" s="2"/>
      <c r="D257" s="7"/>
    </row>
    <row r="258" spans="2:4" ht="12.75" customHeight="1" x14ac:dyDescent="0.35">
      <c r="B258" s="7"/>
      <c r="C258" s="2"/>
      <c r="D258" s="7"/>
    </row>
    <row r="259" spans="2:4" ht="12.75" customHeight="1" x14ac:dyDescent="0.35">
      <c r="B259" s="7"/>
      <c r="C259" s="2"/>
      <c r="D259" s="7"/>
    </row>
    <row r="260" spans="2:4" ht="12.75" customHeight="1" x14ac:dyDescent="0.35">
      <c r="B260" s="7"/>
      <c r="C260" s="2"/>
      <c r="D260" s="7"/>
    </row>
    <row r="261" spans="2:4" ht="12.75" customHeight="1" x14ac:dyDescent="0.35">
      <c r="B261" s="7"/>
      <c r="C261" s="2"/>
      <c r="D261" s="7"/>
    </row>
    <row r="262" spans="2:4" ht="12.75" customHeight="1" x14ac:dyDescent="0.35">
      <c r="B262" s="7"/>
      <c r="C262" s="2"/>
      <c r="D262" s="7"/>
    </row>
    <row r="263" spans="2:4" ht="12.75" customHeight="1" x14ac:dyDescent="0.35">
      <c r="B263" s="7"/>
      <c r="C263" s="2"/>
      <c r="D263" s="7"/>
    </row>
    <row r="264" spans="2:4" ht="12.75" customHeight="1" x14ac:dyDescent="0.35">
      <c r="B264" s="7"/>
      <c r="C264" s="2"/>
      <c r="D264" s="7"/>
    </row>
    <row r="265" spans="2:4" ht="12.75" customHeight="1" x14ac:dyDescent="0.35">
      <c r="B265" s="7"/>
      <c r="C265" s="2"/>
      <c r="D265" s="7"/>
    </row>
    <row r="266" spans="2:4" ht="12.75" customHeight="1" x14ac:dyDescent="0.35">
      <c r="B266" s="7"/>
      <c r="C266" s="2"/>
      <c r="D266" s="7"/>
    </row>
    <row r="267" spans="2:4" ht="12.75" customHeight="1" x14ac:dyDescent="0.35">
      <c r="B267" s="7"/>
      <c r="C267" s="2"/>
      <c r="D267" s="7"/>
    </row>
    <row r="268" spans="2:4" ht="12.75" customHeight="1" x14ac:dyDescent="0.35">
      <c r="B268" s="7"/>
      <c r="C268" s="2"/>
      <c r="D268" s="7"/>
    </row>
    <row r="269" spans="2:4" ht="12.75" customHeight="1" x14ac:dyDescent="0.35">
      <c r="B269" s="7"/>
      <c r="C269" s="2"/>
      <c r="D269" s="7"/>
    </row>
    <row r="270" spans="2:4" ht="12.75" customHeight="1" x14ac:dyDescent="0.35">
      <c r="B270" s="7"/>
      <c r="C270" s="2"/>
      <c r="D270" s="7"/>
    </row>
    <row r="271" spans="2:4" ht="12.75" customHeight="1" x14ac:dyDescent="0.35">
      <c r="B271" s="7"/>
      <c r="C271" s="2"/>
      <c r="D271" s="7"/>
    </row>
    <row r="272" spans="2:4" ht="12.75" customHeight="1" x14ac:dyDescent="0.35">
      <c r="B272" s="7"/>
      <c r="C272" s="2"/>
      <c r="D272" s="7"/>
    </row>
    <row r="273" spans="2:4" ht="12.75" customHeight="1" x14ac:dyDescent="0.35">
      <c r="B273" s="7"/>
      <c r="C273" s="2"/>
      <c r="D273" s="7"/>
    </row>
    <row r="274" spans="2:4" ht="12.75" customHeight="1" x14ac:dyDescent="0.35">
      <c r="B274" s="7"/>
      <c r="C274" s="2"/>
      <c r="D274" s="7"/>
    </row>
    <row r="275" spans="2:4" ht="12.75" customHeight="1" x14ac:dyDescent="0.35">
      <c r="B275" s="7"/>
      <c r="C275" s="2"/>
      <c r="D275" s="7"/>
    </row>
    <row r="276" spans="2:4" ht="12.75" customHeight="1" x14ac:dyDescent="0.35">
      <c r="B276" s="7"/>
      <c r="C276" s="2"/>
      <c r="D276" s="7"/>
    </row>
    <row r="277" spans="2:4" ht="12.75" customHeight="1" x14ac:dyDescent="0.35">
      <c r="B277" s="7"/>
      <c r="C277" s="2"/>
      <c r="D277" s="7"/>
    </row>
    <row r="278" spans="2:4" ht="12.75" customHeight="1" x14ac:dyDescent="0.35">
      <c r="B278" s="7"/>
      <c r="C278" s="2"/>
      <c r="D278" s="7"/>
    </row>
    <row r="279" spans="2:4" ht="12.75" customHeight="1" x14ac:dyDescent="0.35">
      <c r="B279" s="7"/>
      <c r="C279" s="2"/>
      <c r="D279" s="7"/>
    </row>
    <row r="280" spans="2:4" ht="12.75" customHeight="1" x14ac:dyDescent="0.35">
      <c r="B280" s="7"/>
      <c r="C280" s="2"/>
      <c r="D280" s="7"/>
    </row>
    <row r="281" spans="2:4" ht="12.75" customHeight="1" x14ac:dyDescent="0.35">
      <c r="B281" s="7"/>
      <c r="C281" s="2"/>
      <c r="D281" s="7"/>
    </row>
    <row r="282" spans="2:4" ht="12.75" customHeight="1" x14ac:dyDescent="0.35">
      <c r="B282" s="7"/>
      <c r="C282" s="2"/>
      <c r="D282" s="7"/>
    </row>
    <row r="283" spans="2:4" ht="12.75" customHeight="1" x14ac:dyDescent="0.35">
      <c r="B283" s="7"/>
      <c r="C283" s="2"/>
      <c r="D283" s="7"/>
    </row>
    <row r="284" spans="2:4" ht="12.75" customHeight="1" x14ac:dyDescent="0.35">
      <c r="B284" s="7"/>
      <c r="C284" s="2"/>
      <c r="D284" s="7"/>
    </row>
    <row r="285" spans="2:4" ht="12.75" customHeight="1" x14ac:dyDescent="0.35">
      <c r="B285" s="7"/>
      <c r="C285" s="2"/>
      <c r="D285" s="7"/>
    </row>
    <row r="286" spans="2:4" ht="12.75" customHeight="1" x14ac:dyDescent="0.35">
      <c r="B286" s="7"/>
      <c r="C286" s="2"/>
      <c r="D286" s="7"/>
    </row>
    <row r="287" spans="2:4" ht="12.75" customHeight="1" x14ac:dyDescent="0.35">
      <c r="B287" s="7"/>
      <c r="C287" s="2"/>
      <c r="D287" s="7"/>
    </row>
    <row r="288" spans="2:4" ht="12.75" customHeight="1" x14ac:dyDescent="0.35">
      <c r="B288" s="7"/>
      <c r="C288" s="2"/>
      <c r="D288" s="7"/>
    </row>
    <row r="289" spans="2:4" ht="12.75" customHeight="1" x14ac:dyDescent="0.35">
      <c r="B289" s="7"/>
      <c r="C289" s="2"/>
      <c r="D289" s="7"/>
    </row>
    <row r="290" spans="2:4" ht="12.75" customHeight="1" x14ac:dyDescent="0.35">
      <c r="B290" s="7"/>
      <c r="C290" s="2"/>
      <c r="D290" s="7"/>
    </row>
    <row r="291" spans="2:4" ht="12.75" customHeight="1" x14ac:dyDescent="0.35">
      <c r="B291" s="7"/>
      <c r="C291" s="2"/>
      <c r="D291" s="7"/>
    </row>
    <row r="292" spans="2:4" ht="12.75" customHeight="1" x14ac:dyDescent="0.35">
      <c r="B292" s="7"/>
      <c r="C292" s="2"/>
      <c r="D292" s="7"/>
    </row>
    <row r="293" spans="2:4" ht="12.75" customHeight="1" x14ac:dyDescent="0.35">
      <c r="B293" s="7"/>
      <c r="C293" s="2"/>
      <c r="D293" s="7"/>
    </row>
    <row r="294" spans="2:4" ht="12.75" customHeight="1" x14ac:dyDescent="0.35">
      <c r="B294" s="7"/>
      <c r="C294" s="2"/>
      <c r="D294" s="7"/>
    </row>
    <row r="295" spans="2:4" ht="12.75" customHeight="1" x14ac:dyDescent="0.35">
      <c r="B295" s="7"/>
      <c r="C295" s="2"/>
      <c r="D295" s="7"/>
    </row>
    <row r="296" spans="2:4" ht="12.75" customHeight="1" x14ac:dyDescent="0.35">
      <c r="B296" s="7"/>
      <c r="C296" s="2"/>
      <c r="D296" s="7"/>
    </row>
    <row r="297" spans="2:4" ht="12.75" customHeight="1" x14ac:dyDescent="0.35">
      <c r="B297" s="7"/>
      <c r="C297" s="2"/>
      <c r="D297" s="7"/>
    </row>
    <row r="298" spans="2:4" ht="12.75" customHeight="1" x14ac:dyDescent="0.35">
      <c r="B298" s="7"/>
      <c r="C298" s="2"/>
      <c r="D298" s="7"/>
    </row>
    <row r="299" spans="2:4" ht="12.75" customHeight="1" x14ac:dyDescent="0.35">
      <c r="B299" s="7"/>
      <c r="C299" s="2"/>
      <c r="D299" s="7"/>
    </row>
    <row r="300" spans="2:4" ht="12.75" customHeight="1" x14ac:dyDescent="0.35">
      <c r="B300" s="7"/>
      <c r="C300" s="2"/>
      <c r="D300" s="7"/>
    </row>
    <row r="301" spans="2:4" ht="12.75" customHeight="1" x14ac:dyDescent="0.35">
      <c r="B301" s="7"/>
      <c r="C301" s="2"/>
      <c r="D301" s="7"/>
    </row>
    <row r="302" spans="2:4" ht="12.75" customHeight="1" x14ac:dyDescent="0.35">
      <c r="B302" s="7"/>
      <c r="C302" s="2"/>
      <c r="D302" s="7"/>
    </row>
    <row r="303" spans="2:4" ht="12.75" customHeight="1" x14ac:dyDescent="0.35">
      <c r="B303" s="7"/>
      <c r="C303" s="2"/>
      <c r="D303" s="7"/>
    </row>
    <row r="304" spans="2:4" ht="12.75" customHeight="1" x14ac:dyDescent="0.35">
      <c r="B304" s="7"/>
      <c r="C304" s="2"/>
      <c r="D304" s="7"/>
    </row>
    <row r="305" spans="2:4" ht="12.75" customHeight="1" x14ac:dyDescent="0.35">
      <c r="B305" s="7"/>
      <c r="C305" s="2"/>
      <c r="D305" s="7"/>
    </row>
    <row r="306" spans="2:4" ht="12.75" customHeight="1" x14ac:dyDescent="0.35">
      <c r="B306" s="7"/>
      <c r="C306" s="2"/>
      <c r="D306" s="7"/>
    </row>
    <row r="307" spans="2:4" ht="12.75" customHeight="1" x14ac:dyDescent="0.35">
      <c r="B307" s="7"/>
      <c r="C307" s="2"/>
      <c r="D307" s="7"/>
    </row>
    <row r="308" spans="2:4" ht="12.75" customHeight="1" x14ac:dyDescent="0.35">
      <c r="B308" s="7"/>
      <c r="C308" s="2"/>
      <c r="D308" s="7"/>
    </row>
    <row r="309" spans="2:4" ht="12.75" customHeight="1" x14ac:dyDescent="0.35">
      <c r="B309" s="7"/>
      <c r="C309" s="2"/>
      <c r="D309" s="7"/>
    </row>
    <row r="310" spans="2:4" ht="12.75" customHeight="1" x14ac:dyDescent="0.35">
      <c r="B310" s="7"/>
      <c r="C310" s="2"/>
      <c r="D310" s="7"/>
    </row>
    <row r="311" spans="2:4" ht="12.75" customHeight="1" x14ac:dyDescent="0.35">
      <c r="B311" s="7"/>
      <c r="C311" s="2"/>
      <c r="D311" s="7"/>
    </row>
    <row r="312" spans="2:4" ht="12.75" customHeight="1" x14ac:dyDescent="0.35">
      <c r="B312" s="7"/>
      <c r="C312" s="2"/>
      <c r="D312" s="7"/>
    </row>
    <row r="313" spans="2:4" ht="12.75" customHeight="1" x14ac:dyDescent="0.35">
      <c r="B313" s="7"/>
      <c r="C313" s="2"/>
      <c r="D313" s="7"/>
    </row>
    <row r="314" spans="2:4" ht="12.75" customHeight="1" x14ac:dyDescent="0.35">
      <c r="B314" s="7"/>
      <c r="C314" s="2"/>
      <c r="D314" s="7"/>
    </row>
    <row r="315" spans="2:4" ht="12.75" customHeight="1" x14ac:dyDescent="0.35">
      <c r="B315" s="7"/>
      <c r="C315" s="2"/>
      <c r="D315" s="7"/>
    </row>
    <row r="316" spans="2:4" ht="12.75" customHeight="1" x14ac:dyDescent="0.35">
      <c r="B316" s="7"/>
      <c r="C316" s="2"/>
      <c r="D316" s="7"/>
    </row>
    <row r="317" spans="2:4" ht="12.75" customHeight="1" x14ac:dyDescent="0.35">
      <c r="B317" s="7"/>
      <c r="C317" s="2"/>
      <c r="D317" s="7"/>
    </row>
    <row r="318" spans="2:4" ht="12.75" customHeight="1" x14ac:dyDescent="0.35">
      <c r="B318" s="7"/>
      <c r="C318" s="2"/>
      <c r="D318" s="7"/>
    </row>
    <row r="319" spans="2:4" ht="12.75" customHeight="1" x14ac:dyDescent="0.35">
      <c r="B319" s="7"/>
      <c r="C319" s="2"/>
      <c r="D319" s="7"/>
    </row>
    <row r="320" spans="2:4" ht="12.75" customHeight="1" x14ac:dyDescent="0.35">
      <c r="B320" s="7"/>
      <c r="C320" s="2"/>
      <c r="D320" s="7"/>
    </row>
    <row r="321" spans="2:4" ht="12.75" customHeight="1" x14ac:dyDescent="0.35">
      <c r="B321" s="7"/>
      <c r="C321" s="2"/>
      <c r="D321" s="7"/>
    </row>
    <row r="322" spans="2:4" ht="12.75" customHeight="1" x14ac:dyDescent="0.35">
      <c r="B322" s="7"/>
      <c r="C322" s="2"/>
      <c r="D322" s="7"/>
    </row>
    <row r="323" spans="2:4" ht="12.75" customHeight="1" x14ac:dyDescent="0.35">
      <c r="B323" s="7"/>
      <c r="C323" s="2"/>
      <c r="D323" s="7"/>
    </row>
    <row r="324" spans="2:4" ht="12.75" customHeight="1" x14ac:dyDescent="0.35">
      <c r="B324" s="7"/>
      <c r="C324" s="2"/>
      <c r="D324" s="7"/>
    </row>
    <row r="325" spans="2:4" ht="12.75" customHeight="1" x14ac:dyDescent="0.35">
      <c r="B325" s="7"/>
      <c r="C325" s="2"/>
      <c r="D325" s="7"/>
    </row>
    <row r="326" spans="2:4" ht="12.75" customHeight="1" x14ac:dyDescent="0.35">
      <c r="B326" s="7"/>
      <c r="C326" s="2"/>
      <c r="D326" s="7"/>
    </row>
    <row r="327" spans="2:4" ht="12.75" customHeight="1" x14ac:dyDescent="0.35">
      <c r="B327" s="7"/>
      <c r="C327" s="2"/>
      <c r="D327" s="7"/>
    </row>
    <row r="328" spans="2:4" ht="12.75" customHeight="1" x14ac:dyDescent="0.35">
      <c r="B328" s="7"/>
      <c r="C328" s="2"/>
      <c r="D328" s="7"/>
    </row>
    <row r="329" spans="2:4" ht="12.75" customHeight="1" x14ac:dyDescent="0.35">
      <c r="B329" s="7"/>
      <c r="C329" s="2"/>
      <c r="D329" s="7"/>
    </row>
    <row r="330" spans="2:4" ht="12.75" customHeight="1" x14ac:dyDescent="0.35">
      <c r="B330" s="7"/>
      <c r="C330" s="2"/>
      <c r="D330" s="7"/>
    </row>
    <row r="331" spans="2:4" ht="12.75" customHeight="1" x14ac:dyDescent="0.35">
      <c r="B331" s="7"/>
      <c r="C331" s="2"/>
      <c r="D331" s="7"/>
    </row>
    <row r="332" spans="2:4" ht="12.75" customHeight="1" x14ac:dyDescent="0.35">
      <c r="B332" s="7"/>
      <c r="C332" s="2"/>
      <c r="D332" s="7"/>
    </row>
    <row r="333" spans="2:4" ht="12.75" customHeight="1" x14ac:dyDescent="0.35">
      <c r="B333" s="7"/>
      <c r="C333" s="2"/>
      <c r="D333" s="7"/>
    </row>
    <row r="334" spans="2:4" ht="12.75" customHeight="1" x14ac:dyDescent="0.35">
      <c r="B334" s="7"/>
      <c r="C334" s="2"/>
      <c r="D334" s="7"/>
    </row>
    <row r="335" spans="2:4" ht="12.75" customHeight="1" x14ac:dyDescent="0.35">
      <c r="B335" s="7"/>
      <c r="C335" s="2"/>
      <c r="D335" s="7"/>
    </row>
    <row r="336" spans="2:4" ht="12.75" customHeight="1" x14ac:dyDescent="0.35">
      <c r="B336" s="7"/>
      <c r="C336" s="2"/>
      <c r="D336" s="7"/>
    </row>
    <row r="337" spans="2:4" ht="12.75" customHeight="1" x14ac:dyDescent="0.35">
      <c r="B337" s="7"/>
      <c r="C337" s="2"/>
      <c r="D337" s="7"/>
    </row>
    <row r="338" spans="2:4" ht="12.75" customHeight="1" x14ac:dyDescent="0.35">
      <c r="B338" s="7"/>
      <c r="C338" s="2"/>
      <c r="D338" s="7"/>
    </row>
    <row r="339" spans="2:4" ht="12.75" customHeight="1" x14ac:dyDescent="0.35">
      <c r="B339" s="7"/>
      <c r="C339" s="2"/>
      <c r="D339" s="7"/>
    </row>
    <row r="340" spans="2:4" ht="12.75" customHeight="1" x14ac:dyDescent="0.35">
      <c r="B340" s="7"/>
      <c r="C340" s="2"/>
      <c r="D340" s="7"/>
    </row>
    <row r="341" spans="2:4" ht="12.75" customHeight="1" x14ac:dyDescent="0.35">
      <c r="B341" s="7"/>
      <c r="C341" s="2"/>
      <c r="D341" s="7"/>
    </row>
    <row r="342" spans="2:4" ht="12.75" customHeight="1" x14ac:dyDescent="0.35">
      <c r="B342" s="7"/>
      <c r="C342" s="2"/>
      <c r="D342" s="7"/>
    </row>
    <row r="343" spans="2:4" ht="12.75" customHeight="1" x14ac:dyDescent="0.35">
      <c r="B343" s="7"/>
      <c r="C343" s="2"/>
      <c r="D343" s="7"/>
    </row>
    <row r="344" spans="2:4" ht="12.75" customHeight="1" x14ac:dyDescent="0.35">
      <c r="B344" s="7"/>
      <c r="C344" s="2"/>
      <c r="D344" s="7"/>
    </row>
    <row r="345" spans="2:4" ht="12.75" customHeight="1" x14ac:dyDescent="0.35">
      <c r="B345" s="7"/>
      <c r="C345" s="2"/>
      <c r="D345" s="7"/>
    </row>
    <row r="346" spans="2:4" ht="12.75" customHeight="1" x14ac:dyDescent="0.35">
      <c r="B346" s="7"/>
      <c r="C346" s="2"/>
      <c r="D346" s="7"/>
    </row>
    <row r="347" spans="2:4" ht="12.75" customHeight="1" x14ac:dyDescent="0.35">
      <c r="B347" s="7"/>
      <c r="C347" s="2"/>
      <c r="D347" s="7"/>
    </row>
    <row r="348" spans="2:4" ht="12.75" customHeight="1" x14ac:dyDescent="0.35">
      <c r="B348" s="7"/>
      <c r="C348" s="2"/>
      <c r="D348" s="7"/>
    </row>
    <row r="349" spans="2:4" ht="12.75" customHeight="1" x14ac:dyDescent="0.35">
      <c r="B349" s="7"/>
      <c r="C349" s="2"/>
      <c r="D349" s="7"/>
    </row>
    <row r="350" spans="2:4" ht="12.75" customHeight="1" x14ac:dyDescent="0.35">
      <c r="B350" s="7"/>
      <c r="C350" s="2"/>
      <c r="D350" s="7"/>
    </row>
    <row r="351" spans="2:4" ht="12.75" customHeight="1" x14ac:dyDescent="0.35">
      <c r="B351" s="7"/>
      <c r="C351" s="2"/>
      <c r="D351" s="7"/>
    </row>
    <row r="352" spans="2:4" ht="12.75" customHeight="1" x14ac:dyDescent="0.35">
      <c r="B352" s="7"/>
      <c r="C352" s="2"/>
      <c r="D352" s="7"/>
    </row>
    <row r="353" spans="2:4" ht="12.75" customHeight="1" x14ac:dyDescent="0.35">
      <c r="B353" s="7"/>
      <c r="C353" s="2"/>
      <c r="D353" s="7"/>
    </row>
    <row r="354" spans="2:4" ht="12.75" customHeight="1" x14ac:dyDescent="0.35">
      <c r="B354" s="7"/>
      <c r="C354" s="2"/>
      <c r="D354" s="7"/>
    </row>
    <row r="355" spans="2:4" ht="12.75" customHeight="1" x14ac:dyDescent="0.35">
      <c r="B355" s="7"/>
      <c r="C355" s="2"/>
      <c r="D355" s="7"/>
    </row>
    <row r="356" spans="2:4" ht="12.75" customHeight="1" x14ac:dyDescent="0.35">
      <c r="B356" s="7"/>
      <c r="C356" s="2"/>
      <c r="D356" s="7"/>
    </row>
    <row r="357" spans="2:4" ht="12.75" customHeight="1" x14ac:dyDescent="0.35">
      <c r="B357" s="7"/>
      <c r="C357" s="2"/>
      <c r="D357" s="7"/>
    </row>
    <row r="358" spans="2:4" ht="12.75" customHeight="1" x14ac:dyDescent="0.35">
      <c r="B358" s="7"/>
      <c r="C358" s="2"/>
      <c r="D358" s="7"/>
    </row>
    <row r="359" spans="2:4" ht="12.75" customHeight="1" x14ac:dyDescent="0.35">
      <c r="B359" s="7"/>
      <c r="C359" s="2"/>
      <c r="D359" s="7"/>
    </row>
    <row r="360" spans="2:4" ht="12.75" customHeight="1" x14ac:dyDescent="0.35">
      <c r="B360" s="7"/>
      <c r="C360" s="2"/>
      <c r="D360" s="7"/>
    </row>
    <row r="361" spans="2:4" ht="12.75" customHeight="1" x14ac:dyDescent="0.35">
      <c r="B361" s="7"/>
      <c r="C361" s="2"/>
      <c r="D361" s="7"/>
    </row>
    <row r="362" spans="2:4" ht="12.75" customHeight="1" x14ac:dyDescent="0.35">
      <c r="B362" s="7"/>
      <c r="C362" s="2"/>
      <c r="D362" s="7"/>
    </row>
    <row r="363" spans="2:4" ht="12.75" customHeight="1" x14ac:dyDescent="0.35">
      <c r="B363" s="7"/>
      <c r="C363" s="2"/>
      <c r="D363" s="7"/>
    </row>
    <row r="364" spans="2:4" ht="12.75" customHeight="1" x14ac:dyDescent="0.35">
      <c r="B364" s="7"/>
      <c r="C364" s="2"/>
      <c r="D364" s="7"/>
    </row>
    <row r="365" spans="2:4" ht="12.75" customHeight="1" x14ac:dyDescent="0.35">
      <c r="B365" s="7"/>
      <c r="C365" s="2"/>
      <c r="D365" s="7"/>
    </row>
    <row r="366" spans="2:4" ht="12.75" customHeight="1" x14ac:dyDescent="0.35">
      <c r="B366" s="7"/>
      <c r="C366" s="2"/>
      <c r="D366" s="7"/>
    </row>
    <row r="367" spans="2:4" ht="12.75" customHeight="1" x14ac:dyDescent="0.35">
      <c r="B367" s="7"/>
      <c r="C367" s="2"/>
      <c r="D367" s="7"/>
    </row>
    <row r="368" spans="2:4" ht="12.75" customHeight="1" x14ac:dyDescent="0.35">
      <c r="B368" s="7"/>
      <c r="C368" s="2"/>
      <c r="D368" s="7"/>
    </row>
    <row r="369" spans="2:4" ht="12.75" customHeight="1" x14ac:dyDescent="0.35">
      <c r="B369" s="7"/>
      <c r="C369" s="2"/>
      <c r="D369" s="7"/>
    </row>
    <row r="370" spans="2:4" ht="12.75" customHeight="1" x14ac:dyDescent="0.35">
      <c r="B370" s="7"/>
      <c r="C370" s="2"/>
      <c r="D370" s="7"/>
    </row>
    <row r="371" spans="2:4" ht="12.75" customHeight="1" x14ac:dyDescent="0.35">
      <c r="B371" s="7"/>
      <c r="C371" s="2"/>
      <c r="D371" s="7"/>
    </row>
    <row r="372" spans="2:4" ht="12.75" customHeight="1" x14ac:dyDescent="0.35">
      <c r="B372" s="7"/>
      <c r="C372" s="2"/>
      <c r="D372" s="7"/>
    </row>
    <row r="373" spans="2:4" ht="12.75" customHeight="1" x14ac:dyDescent="0.35">
      <c r="B373" s="7"/>
      <c r="C373" s="2"/>
      <c r="D373" s="7"/>
    </row>
    <row r="374" spans="2:4" ht="12.75" customHeight="1" x14ac:dyDescent="0.35">
      <c r="B374" s="7"/>
      <c r="C374" s="2"/>
      <c r="D374" s="7"/>
    </row>
    <row r="375" spans="2:4" ht="12.75" customHeight="1" x14ac:dyDescent="0.35">
      <c r="B375" s="7"/>
      <c r="C375" s="2"/>
      <c r="D375" s="7"/>
    </row>
    <row r="376" spans="2:4" ht="12.75" customHeight="1" x14ac:dyDescent="0.35">
      <c r="B376" s="7"/>
      <c r="C376" s="2"/>
      <c r="D376" s="7"/>
    </row>
    <row r="377" spans="2:4" ht="12.75" customHeight="1" x14ac:dyDescent="0.35">
      <c r="B377" s="7"/>
      <c r="C377" s="2"/>
      <c r="D377" s="7"/>
    </row>
    <row r="378" spans="2:4" ht="12.75" customHeight="1" x14ac:dyDescent="0.35">
      <c r="B378" s="7"/>
      <c r="C378" s="2"/>
      <c r="D378" s="7"/>
    </row>
    <row r="379" spans="2:4" ht="12.75" customHeight="1" x14ac:dyDescent="0.35">
      <c r="B379" s="7"/>
      <c r="C379" s="2"/>
      <c r="D379" s="7"/>
    </row>
    <row r="380" spans="2:4" ht="12.75" customHeight="1" x14ac:dyDescent="0.35">
      <c r="B380" s="7"/>
      <c r="C380" s="2"/>
      <c r="D380" s="7"/>
    </row>
    <row r="381" spans="2:4" ht="12.75" customHeight="1" x14ac:dyDescent="0.35">
      <c r="B381" s="7"/>
      <c r="C381" s="2"/>
      <c r="D381" s="7"/>
    </row>
    <row r="382" spans="2:4" ht="12.75" customHeight="1" x14ac:dyDescent="0.35">
      <c r="B382" s="7"/>
      <c r="C382" s="2"/>
      <c r="D382" s="7"/>
    </row>
    <row r="383" spans="2:4" ht="12.75" customHeight="1" x14ac:dyDescent="0.35">
      <c r="B383" s="7"/>
      <c r="C383" s="2"/>
      <c r="D383" s="7"/>
    </row>
    <row r="384" spans="2:4" ht="12.75" customHeight="1" x14ac:dyDescent="0.35">
      <c r="B384" s="7"/>
      <c r="C384" s="2"/>
      <c r="D384" s="7"/>
    </row>
    <row r="385" spans="2:4" ht="12.75" customHeight="1" x14ac:dyDescent="0.35">
      <c r="B385" s="7"/>
      <c r="C385" s="2"/>
      <c r="D385" s="7"/>
    </row>
    <row r="386" spans="2:4" ht="12.75" customHeight="1" x14ac:dyDescent="0.35">
      <c r="B386" s="7"/>
      <c r="C386" s="2"/>
      <c r="D386" s="7"/>
    </row>
    <row r="387" spans="2:4" ht="12.75" customHeight="1" x14ac:dyDescent="0.35">
      <c r="B387" s="7"/>
      <c r="C387" s="2"/>
      <c r="D387" s="7"/>
    </row>
    <row r="388" spans="2:4" ht="12.75" customHeight="1" x14ac:dyDescent="0.35">
      <c r="B388" s="7"/>
      <c r="C388" s="2"/>
      <c r="D388" s="7"/>
    </row>
    <row r="389" spans="2:4" ht="12.75" customHeight="1" x14ac:dyDescent="0.35">
      <c r="B389" s="7"/>
      <c r="C389" s="2"/>
      <c r="D389" s="7"/>
    </row>
    <row r="390" spans="2:4" ht="12.75" customHeight="1" x14ac:dyDescent="0.35">
      <c r="B390" s="7"/>
      <c r="C390" s="2"/>
      <c r="D390" s="7"/>
    </row>
    <row r="391" spans="2:4" ht="12.75" customHeight="1" x14ac:dyDescent="0.35">
      <c r="B391" s="7"/>
      <c r="C391" s="2"/>
      <c r="D391" s="7"/>
    </row>
    <row r="392" spans="2:4" ht="12.75" customHeight="1" x14ac:dyDescent="0.35">
      <c r="B392" s="7"/>
      <c r="C392" s="2"/>
      <c r="D392" s="7"/>
    </row>
    <row r="393" spans="2:4" ht="12.75" customHeight="1" x14ac:dyDescent="0.35">
      <c r="B393" s="7"/>
      <c r="C393" s="2"/>
      <c r="D393" s="7"/>
    </row>
    <row r="394" spans="2:4" ht="12.75" customHeight="1" x14ac:dyDescent="0.35">
      <c r="B394" s="7"/>
      <c r="C394" s="2"/>
      <c r="D394" s="7"/>
    </row>
    <row r="395" spans="2:4" ht="12.75" customHeight="1" x14ac:dyDescent="0.35">
      <c r="B395" s="7"/>
      <c r="C395" s="2"/>
      <c r="D395" s="7"/>
    </row>
    <row r="396" spans="2:4" ht="12.75" customHeight="1" x14ac:dyDescent="0.35">
      <c r="B396" s="7"/>
      <c r="C396" s="2"/>
      <c r="D396" s="7"/>
    </row>
    <row r="397" spans="2:4" ht="12.75" customHeight="1" x14ac:dyDescent="0.35">
      <c r="B397" s="7"/>
      <c r="C397" s="2"/>
      <c r="D397" s="7"/>
    </row>
    <row r="398" spans="2:4" ht="12.75" customHeight="1" x14ac:dyDescent="0.35">
      <c r="B398" s="7"/>
      <c r="C398" s="2"/>
      <c r="D398" s="7"/>
    </row>
    <row r="399" spans="2:4" ht="12.75" customHeight="1" x14ac:dyDescent="0.35">
      <c r="B399" s="7"/>
      <c r="C399" s="2"/>
      <c r="D399" s="7"/>
    </row>
    <row r="400" spans="2:4" ht="12.75" customHeight="1" x14ac:dyDescent="0.35">
      <c r="B400" s="7"/>
      <c r="C400" s="2"/>
      <c r="D400" s="7"/>
    </row>
    <row r="401" spans="2:4" ht="12.75" customHeight="1" x14ac:dyDescent="0.35">
      <c r="B401" s="7"/>
      <c r="C401" s="2"/>
      <c r="D401" s="7"/>
    </row>
    <row r="402" spans="2:4" ht="12.75" customHeight="1" x14ac:dyDescent="0.35">
      <c r="B402" s="7"/>
      <c r="C402" s="2"/>
      <c r="D402" s="7"/>
    </row>
    <row r="403" spans="2:4" ht="12.75" customHeight="1" x14ac:dyDescent="0.35">
      <c r="B403" s="7"/>
      <c r="C403" s="2"/>
      <c r="D403" s="7"/>
    </row>
    <row r="404" spans="2:4" ht="12.75" customHeight="1" x14ac:dyDescent="0.35">
      <c r="B404" s="7"/>
      <c r="C404" s="2"/>
      <c r="D404" s="7"/>
    </row>
    <row r="405" spans="2:4" ht="12.75" customHeight="1" x14ac:dyDescent="0.35">
      <c r="B405" s="7"/>
      <c r="C405" s="2"/>
      <c r="D405" s="7"/>
    </row>
    <row r="406" spans="2:4" ht="12.75" customHeight="1" x14ac:dyDescent="0.35">
      <c r="B406" s="7"/>
      <c r="C406" s="2"/>
      <c r="D406" s="7"/>
    </row>
    <row r="407" spans="2:4" ht="12.75" customHeight="1" x14ac:dyDescent="0.35">
      <c r="B407" s="7"/>
      <c r="C407" s="2"/>
      <c r="D407" s="7"/>
    </row>
    <row r="408" spans="2:4" ht="12.75" customHeight="1" x14ac:dyDescent="0.35">
      <c r="B408" s="7"/>
      <c r="C408" s="2"/>
      <c r="D408" s="7"/>
    </row>
    <row r="409" spans="2:4" ht="12.75" customHeight="1" x14ac:dyDescent="0.35">
      <c r="B409" s="7"/>
      <c r="C409" s="2"/>
      <c r="D409" s="7"/>
    </row>
    <row r="410" spans="2:4" ht="12.75" customHeight="1" x14ac:dyDescent="0.35">
      <c r="B410" s="7"/>
      <c r="C410" s="2"/>
      <c r="D410" s="7"/>
    </row>
    <row r="411" spans="2:4" ht="12.75" customHeight="1" x14ac:dyDescent="0.35">
      <c r="B411" s="7"/>
      <c r="C411" s="2"/>
      <c r="D411" s="7"/>
    </row>
    <row r="412" spans="2:4" ht="12.75" customHeight="1" x14ac:dyDescent="0.35">
      <c r="B412" s="7"/>
      <c r="C412" s="2"/>
      <c r="D412" s="7"/>
    </row>
    <row r="413" spans="2:4" ht="12.75" customHeight="1" x14ac:dyDescent="0.35">
      <c r="B413" s="7"/>
      <c r="C413" s="2"/>
      <c r="D413" s="7"/>
    </row>
    <row r="414" spans="2:4" ht="12.75" customHeight="1" x14ac:dyDescent="0.35">
      <c r="B414" s="7"/>
      <c r="C414" s="2"/>
      <c r="D414" s="7"/>
    </row>
    <row r="415" spans="2:4" ht="12.75" customHeight="1" x14ac:dyDescent="0.35">
      <c r="B415" s="7"/>
      <c r="C415" s="2"/>
      <c r="D415" s="7"/>
    </row>
    <row r="416" spans="2:4" ht="12.75" customHeight="1" x14ac:dyDescent="0.35">
      <c r="B416" s="7"/>
      <c r="C416" s="2"/>
      <c r="D416" s="7"/>
    </row>
    <row r="417" spans="2:4" ht="12.75" customHeight="1" x14ac:dyDescent="0.35">
      <c r="B417" s="7"/>
      <c r="C417" s="2"/>
      <c r="D417" s="7"/>
    </row>
    <row r="418" spans="2:4" ht="12.75" customHeight="1" x14ac:dyDescent="0.35">
      <c r="B418" s="7"/>
      <c r="C418" s="2"/>
      <c r="D418" s="7"/>
    </row>
    <row r="419" spans="2:4" ht="12.75" customHeight="1" x14ac:dyDescent="0.35">
      <c r="B419" s="7"/>
      <c r="C419" s="2"/>
      <c r="D419" s="7"/>
    </row>
    <row r="420" spans="2:4" ht="12.75" customHeight="1" x14ac:dyDescent="0.35">
      <c r="B420" s="7"/>
      <c r="C420" s="2"/>
      <c r="D420" s="7"/>
    </row>
    <row r="421" spans="2:4" ht="12.75" customHeight="1" x14ac:dyDescent="0.35">
      <c r="B421" s="7"/>
      <c r="C421" s="2"/>
      <c r="D421" s="7"/>
    </row>
    <row r="422" spans="2:4" ht="12.75" customHeight="1" x14ac:dyDescent="0.35">
      <c r="B422" s="7"/>
      <c r="C422" s="2"/>
      <c r="D422" s="7"/>
    </row>
    <row r="423" spans="2:4" ht="12.75" customHeight="1" x14ac:dyDescent="0.35">
      <c r="B423" s="7"/>
      <c r="C423" s="2"/>
      <c r="D423" s="7"/>
    </row>
    <row r="424" spans="2:4" ht="12.75" customHeight="1" x14ac:dyDescent="0.35">
      <c r="B424" s="7"/>
      <c r="C424" s="2"/>
      <c r="D424" s="7"/>
    </row>
    <row r="425" spans="2:4" ht="12.75" customHeight="1" x14ac:dyDescent="0.35">
      <c r="B425" s="7"/>
      <c r="C425" s="2"/>
      <c r="D425" s="7"/>
    </row>
    <row r="426" spans="2:4" ht="12.75" customHeight="1" x14ac:dyDescent="0.35">
      <c r="B426" s="7"/>
      <c r="C426" s="2"/>
      <c r="D426" s="7"/>
    </row>
    <row r="427" spans="2:4" ht="12.75" customHeight="1" x14ac:dyDescent="0.35">
      <c r="B427" s="7"/>
      <c r="C427" s="2"/>
      <c r="D427" s="7"/>
    </row>
    <row r="428" spans="2:4" ht="12.75" customHeight="1" x14ac:dyDescent="0.35">
      <c r="B428" s="7"/>
      <c r="C428" s="2"/>
      <c r="D428" s="7"/>
    </row>
    <row r="429" spans="2:4" ht="12.75" customHeight="1" x14ac:dyDescent="0.35">
      <c r="B429" s="7"/>
      <c r="C429" s="2"/>
      <c r="D429" s="7"/>
    </row>
    <row r="430" spans="2:4" ht="12.75" customHeight="1" x14ac:dyDescent="0.35">
      <c r="B430" s="7"/>
      <c r="C430" s="2"/>
      <c r="D430" s="7"/>
    </row>
    <row r="431" spans="2:4" ht="12.75" customHeight="1" x14ac:dyDescent="0.35">
      <c r="B431" s="7"/>
      <c r="C431" s="2"/>
      <c r="D431" s="7"/>
    </row>
    <row r="432" spans="2:4" ht="12.75" customHeight="1" x14ac:dyDescent="0.35">
      <c r="B432" s="7"/>
      <c r="C432" s="2"/>
      <c r="D432" s="7"/>
    </row>
    <row r="433" spans="2:4" ht="12.75" customHeight="1" x14ac:dyDescent="0.35">
      <c r="B433" s="7"/>
      <c r="C433" s="2"/>
      <c r="D433" s="7"/>
    </row>
    <row r="434" spans="2:4" ht="12.75" customHeight="1" x14ac:dyDescent="0.35">
      <c r="B434" s="7"/>
      <c r="C434" s="2"/>
      <c r="D434" s="7"/>
    </row>
    <row r="435" spans="2:4" ht="12.75" customHeight="1" x14ac:dyDescent="0.35">
      <c r="B435" s="7"/>
      <c r="C435" s="2"/>
      <c r="D435" s="7"/>
    </row>
    <row r="436" spans="2:4" ht="12.75" customHeight="1" x14ac:dyDescent="0.35">
      <c r="B436" s="7"/>
      <c r="C436" s="2"/>
      <c r="D436" s="7"/>
    </row>
    <row r="437" spans="2:4" ht="12.75" customHeight="1" x14ac:dyDescent="0.35">
      <c r="B437" s="7"/>
      <c r="C437" s="2"/>
      <c r="D437" s="7"/>
    </row>
    <row r="438" spans="2:4" ht="12.75" customHeight="1" x14ac:dyDescent="0.35">
      <c r="B438" s="7"/>
      <c r="C438" s="2"/>
      <c r="D438" s="7"/>
    </row>
    <row r="439" spans="2:4" ht="12.75" customHeight="1" x14ac:dyDescent="0.35">
      <c r="B439" s="7"/>
      <c r="C439" s="2"/>
      <c r="D439" s="7"/>
    </row>
    <row r="440" spans="2:4" ht="12.75" customHeight="1" x14ac:dyDescent="0.35">
      <c r="B440" s="7"/>
      <c r="C440" s="2"/>
      <c r="D440" s="7"/>
    </row>
    <row r="441" spans="2:4" ht="12.75" customHeight="1" x14ac:dyDescent="0.35">
      <c r="B441" s="7"/>
      <c r="C441" s="2"/>
      <c r="D441" s="7"/>
    </row>
    <row r="442" spans="2:4" ht="12.75" customHeight="1" x14ac:dyDescent="0.35">
      <c r="B442" s="7"/>
      <c r="C442" s="2"/>
      <c r="D442" s="7"/>
    </row>
    <row r="443" spans="2:4" ht="12.75" customHeight="1" x14ac:dyDescent="0.35">
      <c r="B443" s="7"/>
      <c r="C443" s="2"/>
      <c r="D443" s="7"/>
    </row>
    <row r="444" spans="2:4" ht="12.75" customHeight="1" x14ac:dyDescent="0.35">
      <c r="B444" s="7"/>
      <c r="C444" s="2"/>
      <c r="D444" s="7"/>
    </row>
    <row r="445" spans="2:4" ht="12.75" customHeight="1" x14ac:dyDescent="0.35">
      <c r="B445" s="7"/>
      <c r="C445" s="2"/>
      <c r="D445" s="7"/>
    </row>
    <row r="446" spans="2:4" ht="12.75" customHeight="1" x14ac:dyDescent="0.35">
      <c r="B446" s="7"/>
      <c r="C446" s="2"/>
      <c r="D446" s="7"/>
    </row>
    <row r="447" spans="2:4" ht="12.75" customHeight="1" x14ac:dyDescent="0.35">
      <c r="B447" s="7"/>
      <c r="C447" s="2"/>
      <c r="D447" s="7"/>
    </row>
    <row r="448" spans="2:4" ht="12.75" customHeight="1" x14ac:dyDescent="0.35">
      <c r="B448" s="7"/>
      <c r="C448" s="2"/>
      <c r="D448" s="7"/>
    </row>
    <row r="449" spans="2:4" ht="12.75" customHeight="1" x14ac:dyDescent="0.35">
      <c r="B449" s="7"/>
      <c r="C449" s="2"/>
      <c r="D449" s="7"/>
    </row>
    <row r="450" spans="2:4" ht="12.75" customHeight="1" x14ac:dyDescent="0.35">
      <c r="B450" s="7"/>
      <c r="C450" s="2"/>
      <c r="D450" s="7"/>
    </row>
    <row r="451" spans="2:4" ht="12.75" customHeight="1" x14ac:dyDescent="0.35">
      <c r="B451" s="7"/>
      <c r="C451" s="2"/>
      <c r="D451" s="7"/>
    </row>
    <row r="452" spans="2:4" ht="12.75" customHeight="1" x14ac:dyDescent="0.35">
      <c r="B452" s="7"/>
      <c r="C452" s="2"/>
      <c r="D452" s="7"/>
    </row>
    <row r="453" spans="2:4" ht="12.75" customHeight="1" x14ac:dyDescent="0.35">
      <c r="B453" s="7"/>
      <c r="C453" s="2"/>
      <c r="D453" s="7"/>
    </row>
    <row r="454" spans="2:4" ht="12.75" customHeight="1" x14ac:dyDescent="0.35">
      <c r="B454" s="7"/>
      <c r="C454" s="2"/>
      <c r="D454" s="7"/>
    </row>
    <row r="455" spans="2:4" ht="12.75" customHeight="1" x14ac:dyDescent="0.35">
      <c r="B455" s="7"/>
      <c r="C455" s="2"/>
      <c r="D455" s="7"/>
    </row>
    <row r="456" spans="2:4" ht="12.75" customHeight="1" x14ac:dyDescent="0.35">
      <c r="B456" s="7"/>
      <c r="C456" s="2"/>
      <c r="D456" s="7"/>
    </row>
    <row r="457" spans="2:4" ht="12.75" customHeight="1" x14ac:dyDescent="0.35">
      <c r="B457" s="7"/>
      <c r="C457" s="2"/>
      <c r="D457" s="7"/>
    </row>
    <row r="458" spans="2:4" ht="12.75" customHeight="1" x14ac:dyDescent="0.35">
      <c r="B458" s="7"/>
      <c r="C458" s="2"/>
      <c r="D458" s="7"/>
    </row>
    <row r="459" spans="2:4" ht="12.75" customHeight="1" x14ac:dyDescent="0.35">
      <c r="B459" s="7"/>
      <c r="C459" s="2"/>
      <c r="D459" s="7"/>
    </row>
    <row r="460" spans="2:4" ht="12.75" customHeight="1" x14ac:dyDescent="0.35">
      <c r="B460" s="7"/>
      <c r="C460" s="2"/>
      <c r="D460" s="7"/>
    </row>
    <row r="461" spans="2:4" ht="12.75" customHeight="1" x14ac:dyDescent="0.35">
      <c r="B461" s="7"/>
      <c r="C461" s="2"/>
      <c r="D461" s="7"/>
    </row>
    <row r="462" spans="2:4" ht="12.75" customHeight="1" x14ac:dyDescent="0.35">
      <c r="B462" s="7"/>
      <c r="C462" s="2"/>
      <c r="D462" s="7"/>
    </row>
    <row r="463" spans="2:4" ht="12.75" customHeight="1" x14ac:dyDescent="0.35">
      <c r="B463" s="7"/>
      <c r="C463" s="2"/>
      <c r="D463" s="7"/>
    </row>
    <row r="464" spans="2:4" ht="12.75" customHeight="1" x14ac:dyDescent="0.35">
      <c r="B464" s="7"/>
      <c r="C464" s="2"/>
      <c r="D464" s="7"/>
    </row>
    <row r="465" spans="2:4" ht="12.75" customHeight="1" x14ac:dyDescent="0.35">
      <c r="B465" s="7"/>
      <c r="C465" s="2"/>
      <c r="D465" s="7"/>
    </row>
    <row r="466" spans="2:4" ht="12.75" customHeight="1" x14ac:dyDescent="0.35">
      <c r="B466" s="7"/>
      <c r="C466" s="2"/>
      <c r="D466" s="7"/>
    </row>
    <row r="467" spans="2:4" ht="12.75" customHeight="1" x14ac:dyDescent="0.35">
      <c r="B467" s="7"/>
      <c r="C467" s="2"/>
      <c r="D467" s="7"/>
    </row>
    <row r="468" spans="2:4" ht="12.75" customHeight="1" x14ac:dyDescent="0.35">
      <c r="B468" s="7"/>
      <c r="C468" s="2"/>
      <c r="D468" s="7"/>
    </row>
    <row r="469" spans="2:4" ht="12.75" customHeight="1" x14ac:dyDescent="0.35">
      <c r="B469" s="7"/>
      <c r="C469" s="2"/>
      <c r="D469" s="7"/>
    </row>
    <row r="470" spans="2:4" ht="12.75" customHeight="1" x14ac:dyDescent="0.35">
      <c r="B470" s="7"/>
      <c r="C470" s="2"/>
      <c r="D470" s="7"/>
    </row>
    <row r="471" spans="2:4" ht="12.75" customHeight="1" x14ac:dyDescent="0.35">
      <c r="B471" s="7"/>
      <c r="C471" s="2"/>
      <c r="D471" s="7"/>
    </row>
    <row r="472" spans="2:4" ht="12.75" customHeight="1" x14ac:dyDescent="0.35">
      <c r="B472" s="7"/>
      <c r="C472" s="2"/>
      <c r="D472" s="7"/>
    </row>
    <row r="473" spans="2:4" ht="12.75" customHeight="1" x14ac:dyDescent="0.35">
      <c r="B473" s="7"/>
      <c r="C473" s="2"/>
      <c r="D473" s="7"/>
    </row>
    <row r="474" spans="2:4" ht="12.75" customHeight="1" x14ac:dyDescent="0.35">
      <c r="B474" s="7"/>
      <c r="C474" s="2"/>
      <c r="D474" s="7"/>
    </row>
    <row r="475" spans="2:4" ht="12.75" customHeight="1" x14ac:dyDescent="0.35">
      <c r="B475" s="7"/>
      <c r="C475" s="2"/>
      <c r="D475" s="7"/>
    </row>
    <row r="476" spans="2:4" ht="12.75" customHeight="1" x14ac:dyDescent="0.35">
      <c r="B476" s="7"/>
      <c r="C476" s="2"/>
      <c r="D476" s="7"/>
    </row>
    <row r="477" spans="2:4" ht="12.75" customHeight="1" x14ac:dyDescent="0.35">
      <c r="B477" s="7"/>
      <c r="C477" s="2"/>
      <c r="D477" s="7"/>
    </row>
    <row r="478" spans="2:4" ht="12.75" customHeight="1" x14ac:dyDescent="0.35">
      <c r="B478" s="7"/>
      <c r="C478" s="2"/>
      <c r="D478" s="7"/>
    </row>
    <row r="479" spans="2:4" ht="12.75" customHeight="1" x14ac:dyDescent="0.35">
      <c r="B479" s="7"/>
      <c r="C479" s="2"/>
      <c r="D479" s="7"/>
    </row>
    <row r="480" spans="2:4" ht="12.75" customHeight="1" x14ac:dyDescent="0.35">
      <c r="B480" s="7"/>
      <c r="C480" s="2"/>
      <c r="D480" s="7"/>
    </row>
    <row r="481" spans="2:4" ht="12.75" customHeight="1" x14ac:dyDescent="0.35">
      <c r="B481" s="7"/>
      <c r="C481" s="2"/>
      <c r="D481" s="7"/>
    </row>
    <row r="482" spans="2:4" ht="12.75" customHeight="1" x14ac:dyDescent="0.35">
      <c r="B482" s="7"/>
      <c r="C482" s="2"/>
      <c r="D482" s="7"/>
    </row>
    <row r="483" spans="2:4" ht="12.75" customHeight="1" x14ac:dyDescent="0.35">
      <c r="B483" s="7"/>
      <c r="C483" s="2"/>
      <c r="D483" s="7"/>
    </row>
    <row r="484" spans="2:4" ht="12.75" customHeight="1" x14ac:dyDescent="0.35">
      <c r="B484" s="7"/>
      <c r="C484" s="2"/>
      <c r="D484" s="7"/>
    </row>
    <row r="485" spans="2:4" ht="12.75" customHeight="1" x14ac:dyDescent="0.35">
      <c r="B485" s="7"/>
      <c r="C485" s="2"/>
      <c r="D485" s="7"/>
    </row>
    <row r="486" spans="2:4" ht="12.75" customHeight="1" x14ac:dyDescent="0.35">
      <c r="B486" s="7"/>
      <c r="C486" s="2"/>
      <c r="D486" s="7"/>
    </row>
    <row r="487" spans="2:4" ht="12.75" customHeight="1" x14ac:dyDescent="0.35">
      <c r="B487" s="7"/>
      <c r="C487" s="2"/>
      <c r="D487" s="7"/>
    </row>
    <row r="488" spans="2:4" ht="12.75" customHeight="1" x14ac:dyDescent="0.35">
      <c r="B488" s="7"/>
      <c r="C488" s="2"/>
      <c r="D488" s="7"/>
    </row>
    <row r="489" spans="2:4" ht="12.75" customHeight="1" x14ac:dyDescent="0.35">
      <c r="B489" s="7"/>
      <c r="C489" s="2"/>
      <c r="D489" s="7"/>
    </row>
    <row r="490" spans="2:4" ht="12.75" customHeight="1" x14ac:dyDescent="0.35">
      <c r="B490" s="7"/>
      <c r="C490" s="2"/>
      <c r="D490" s="7"/>
    </row>
    <row r="491" spans="2:4" ht="12.75" customHeight="1" x14ac:dyDescent="0.35">
      <c r="B491" s="7"/>
      <c r="C491" s="2"/>
      <c r="D491" s="7"/>
    </row>
    <row r="492" spans="2:4" ht="12.75" customHeight="1" x14ac:dyDescent="0.35">
      <c r="B492" s="7"/>
      <c r="C492" s="2"/>
      <c r="D492" s="7"/>
    </row>
    <row r="493" spans="2:4" ht="12.75" customHeight="1" x14ac:dyDescent="0.35">
      <c r="B493" s="7"/>
      <c r="C493" s="2"/>
      <c r="D493" s="7"/>
    </row>
    <row r="494" spans="2:4" ht="12.75" customHeight="1" x14ac:dyDescent="0.35">
      <c r="B494" s="7"/>
      <c r="C494" s="2"/>
      <c r="D494" s="7"/>
    </row>
    <row r="495" spans="2:4" ht="12.75" customHeight="1" x14ac:dyDescent="0.35">
      <c r="B495" s="7"/>
      <c r="C495" s="2"/>
      <c r="D495" s="7"/>
    </row>
    <row r="496" spans="2:4" ht="12.75" customHeight="1" x14ac:dyDescent="0.35">
      <c r="B496" s="7"/>
      <c r="C496" s="2"/>
      <c r="D496" s="7"/>
    </row>
    <row r="497" spans="2:4" ht="12.75" customHeight="1" x14ac:dyDescent="0.35">
      <c r="B497" s="7"/>
      <c r="C497" s="2"/>
      <c r="D497" s="7"/>
    </row>
    <row r="498" spans="2:4" ht="12.75" customHeight="1" x14ac:dyDescent="0.35">
      <c r="B498" s="7"/>
      <c r="C498" s="2"/>
      <c r="D498" s="7"/>
    </row>
    <row r="499" spans="2:4" ht="12.75" customHeight="1" x14ac:dyDescent="0.35">
      <c r="B499" s="7"/>
      <c r="C499" s="2"/>
      <c r="D499" s="7"/>
    </row>
    <row r="500" spans="2:4" ht="12.75" customHeight="1" x14ac:dyDescent="0.35">
      <c r="B500" s="7"/>
      <c r="C500" s="2"/>
      <c r="D500" s="7"/>
    </row>
    <row r="501" spans="2:4" ht="12.75" customHeight="1" x14ac:dyDescent="0.35">
      <c r="B501" s="7"/>
      <c r="C501" s="2"/>
      <c r="D501" s="7"/>
    </row>
    <row r="502" spans="2:4" ht="12.75" customHeight="1" x14ac:dyDescent="0.35">
      <c r="B502" s="7"/>
      <c r="C502" s="2"/>
      <c r="D502" s="7"/>
    </row>
    <row r="503" spans="2:4" ht="12.75" customHeight="1" x14ac:dyDescent="0.35">
      <c r="B503" s="7"/>
      <c r="C503" s="2"/>
      <c r="D503" s="7"/>
    </row>
    <row r="504" spans="2:4" ht="12.75" customHeight="1" x14ac:dyDescent="0.35">
      <c r="B504" s="7"/>
      <c r="C504" s="2"/>
      <c r="D504" s="7"/>
    </row>
    <row r="505" spans="2:4" ht="12.75" customHeight="1" x14ac:dyDescent="0.35">
      <c r="B505" s="7"/>
      <c r="C505" s="2"/>
      <c r="D505" s="7"/>
    </row>
    <row r="506" spans="2:4" ht="12.75" customHeight="1" x14ac:dyDescent="0.35">
      <c r="B506" s="7"/>
      <c r="C506" s="2"/>
      <c r="D506" s="7"/>
    </row>
    <row r="507" spans="2:4" ht="12.75" customHeight="1" x14ac:dyDescent="0.35">
      <c r="B507" s="7"/>
      <c r="C507" s="2"/>
      <c r="D507" s="7"/>
    </row>
    <row r="508" spans="2:4" ht="12.75" customHeight="1" x14ac:dyDescent="0.35">
      <c r="B508" s="7"/>
      <c r="C508" s="2"/>
      <c r="D508" s="7"/>
    </row>
    <row r="509" spans="2:4" ht="12.75" customHeight="1" x14ac:dyDescent="0.35">
      <c r="B509" s="7"/>
      <c r="C509" s="2"/>
      <c r="D509" s="7"/>
    </row>
    <row r="510" spans="2:4" ht="12.75" customHeight="1" x14ac:dyDescent="0.35">
      <c r="B510" s="7"/>
      <c r="C510" s="2"/>
      <c r="D510" s="7"/>
    </row>
    <row r="511" spans="2:4" ht="12.75" customHeight="1" x14ac:dyDescent="0.35">
      <c r="B511" s="7"/>
      <c r="C511" s="2"/>
      <c r="D511" s="7"/>
    </row>
    <row r="512" spans="2:4" ht="12.75" customHeight="1" x14ac:dyDescent="0.35">
      <c r="B512" s="7"/>
      <c r="C512" s="2"/>
      <c r="D512" s="7"/>
    </row>
    <row r="513" spans="2:4" ht="12.75" customHeight="1" x14ac:dyDescent="0.35">
      <c r="B513" s="7"/>
      <c r="C513" s="2"/>
      <c r="D513" s="7"/>
    </row>
    <row r="514" spans="2:4" ht="12.75" customHeight="1" x14ac:dyDescent="0.35">
      <c r="B514" s="7"/>
      <c r="C514" s="2"/>
      <c r="D514" s="7"/>
    </row>
    <row r="515" spans="2:4" ht="12.75" customHeight="1" x14ac:dyDescent="0.35">
      <c r="B515" s="7"/>
      <c r="C515" s="2"/>
      <c r="D515" s="7"/>
    </row>
    <row r="516" spans="2:4" ht="12.75" customHeight="1" x14ac:dyDescent="0.35">
      <c r="B516" s="7"/>
      <c r="C516" s="2"/>
      <c r="D516" s="7"/>
    </row>
    <row r="517" spans="2:4" ht="12.75" customHeight="1" x14ac:dyDescent="0.35">
      <c r="B517" s="7"/>
      <c r="C517" s="2"/>
      <c r="D517" s="7"/>
    </row>
    <row r="518" spans="2:4" ht="12.75" customHeight="1" x14ac:dyDescent="0.35">
      <c r="B518" s="7"/>
      <c r="C518" s="2"/>
      <c r="D518" s="7"/>
    </row>
    <row r="519" spans="2:4" ht="12.75" customHeight="1" x14ac:dyDescent="0.35">
      <c r="B519" s="7"/>
      <c r="C519" s="2"/>
      <c r="D519" s="7"/>
    </row>
    <row r="520" spans="2:4" ht="12.75" customHeight="1" x14ac:dyDescent="0.35">
      <c r="B520" s="7"/>
      <c r="C520" s="2"/>
      <c r="D520" s="7"/>
    </row>
    <row r="521" spans="2:4" ht="12.75" customHeight="1" x14ac:dyDescent="0.35">
      <c r="B521" s="7"/>
      <c r="C521" s="2"/>
      <c r="D521" s="7"/>
    </row>
    <row r="522" spans="2:4" ht="12.75" customHeight="1" x14ac:dyDescent="0.35">
      <c r="B522" s="7"/>
      <c r="C522" s="2"/>
      <c r="D522" s="7"/>
    </row>
    <row r="523" spans="2:4" ht="12.75" customHeight="1" x14ac:dyDescent="0.35">
      <c r="B523" s="7"/>
      <c r="C523" s="2"/>
      <c r="D523" s="7"/>
    </row>
    <row r="524" spans="2:4" ht="12.75" customHeight="1" x14ac:dyDescent="0.35">
      <c r="B524" s="7"/>
      <c r="C524" s="2"/>
      <c r="D524" s="7"/>
    </row>
    <row r="525" spans="2:4" ht="12.75" customHeight="1" x14ac:dyDescent="0.35">
      <c r="B525" s="7"/>
      <c r="C525" s="2"/>
      <c r="D525" s="7"/>
    </row>
    <row r="526" spans="2:4" ht="12.75" customHeight="1" x14ac:dyDescent="0.35">
      <c r="B526" s="7"/>
      <c r="C526" s="2"/>
      <c r="D526" s="7"/>
    </row>
    <row r="527" spans="2:4" ht="12.75" customHeight="1" x14ac:dyDescent="0.35">
      <c r="B527" s="7"/>
      <c r="C527" s="2"/>
      <c r="D527" s="7"/>
    </row>
    <row r="528" spans="2:4" ht="12.75" customHeight="1" x14ac:dyDescent="0.35">
      <c r="B528" s="7"/>
      <c r="C528" s="2"/>
      <c r="D528" s="7"/>
    </row>
    <row r="529" spans="2:4" ht="12.75" customHeight="1" x14ac:dyDescent="0.35">
      <c r="B529" s="7"/>
      <c r="C529" s="2"/>
      <c r="D529" s="7"/>
    </row>
    <row r="530" spans="2:4" ht="12.75" customHeight="1" x14ac:dyDescent="0.35">
      <c r="B530" s="7"/>
      <c r="C530" s="2"/>
      <c r="D530" s="7"/>
    </row>
    <row r="531" spans="2:4" ht="12.75" customHeight="1" x14ac:dyDescent="0.35">
      <c r="B531" s="7"/>
      <c r="C531" s="2"/>
      <c r="D531" s="7"/>
    </row>
    <row r="532" spans="2:4" ht="12.75" customHeight="1" x14ac:dyDescent="0.35">
      <c r="B532" s="7"/>
      <c r="C532" s="2"/>
      <c r="D532" s="7"/>
    </row>
    <row r="533" spans="2:4" ht="12.75" customHeight="1" x14ac:dyDescent="0.35">
      <c r="B533" s="7"/>
      <c r="C533" s="2"/>
      <c r="D533" s="7"/>
    </row>
    <row r="534" spans="2:4" ht="12.75" customHeight="1" x14ac:dyDescent="0.35">
      <c r="B534" s="7"/>
      <c r="C534" s="2"/>
      <c r="D534" s="7"/>
    </row>
    <row r="535" spans="2:4" ht="12.75" customHeight="1" x14ac:dyDescent="0.35">
      <c r="B535" s="7"/>
      <c r="C535" s="2"/>
      <c r="D535" s="7"/>
    </row>
    <row r="536" spans="2:4" ht="12.75" customHeight="1" x14ac:dyDescent="0.35">
      <c r="B536" s="7"/>
      <c r="C536" s="2"/>
      <c r="D536" s="7"/>
    </row>
    <row r="537" spans="2:4" ht="12.75" customHeight="1" x14ac:dyDescent="0.35">
      <c r="B537" s="7"/>
      <c r="C537" s="2"/>
      <c r="D537" s="7"/>
    </row>
    <row r="538" spans="2:4" ht="12.75" customHeight="1" x14ac:dyDescent="0.35">
      <c r="B538" s="7"/>
      <c r="C538" s="2"/>
      <c r="D538" s="7"/>
    </row>
    <row r="539" spans="2:4" ht="12.75" customHeight="1" x14ac:dyDescent="0.35">
      <c r="B539" s="7"/>
      <c r="C539" s="2"/>
      <c r="D539" s="7"/>
    </row>
    <row r="540" spans="2:4" ht="12.75" customHeight="1" x14ac:dyDescent="0.35">
      <c r="B540" s="7"/>
      <c r="C540" s="2"/>
      <c r="D540" s="7"/>
    </row>
    <row r="541" spans="2:4" ht="12.75" customHeight="1" x14ac:dyDescent="0.35">
      <c r="B541" s="7"/>
      <c r="C541" s="2"/>
      <c r="D541" s="7"/>
    </row>
    <row r="542" spans="2:4" ht="12.75" customHeight="1" x14ac:dyDescent="0.35">
      <c r="B542" s="7"/>
      <c r="C542" s="2"/>
      <c r="D542" s="7"/>
    </row>
    <row r="543" spans="2:4" ht="12.75" customHeight="1" x14ac:dyDescent="0.35">
      <c r="B543" s="7"/>
      <c r="C543" s="2"/>
      <c r="D543" s="7"/>
    </row>
    <row r="544" spans="2:4" ht="12.75" customHeight="1" x14ac:dyDescent="0.35">
      <c r="B544" s="7"/>
      <c r="C544" s="2"/>
      <c r="D544" s="7"/>
    </row>
    <row r="545" spans="2:4" ht="12.75" customHeight="1" x14ac:dyDescent="0.35">
      <c r="B545" s="7"/>
      <c r="C545" s="2"/>
      <c r="D545" s="7"/>
    </row>
    <row r="546" spans="2:4" ht="12.75" customHeight="1" x14ac:dyDescent="0.35">
      <c r="B546" s="7"/>
      <c r="C546" s="2"/>
      <c r="D546" s="7"/>
    </row>
    <row r="547" spans="2:4" ht="12.75" customHeight="1" x14ac:dyDescent="0.35">
      <c r="B547" s="7"/>
      <c r="C547" s="2"/>
      <c r="D547" s="7"/>
    </row>
    <row r="548" spans="2:4" ht="12.75" customHeight="1" x14ac:dyDescent="0.35">
      <c r="B548" s="7"/>
      <c r="C548" s="2"/>
      <c r="D548" s="7"/>
    </row>
    <row r="549" spans="2:4" ht="12.75" customHeight="1" x14ac:dyDescent="0.35">
      <c r="B549" s="7"/>
      <c r="C549" s="2"/>
      <c r="D549" s="7"/>
    </row>
    <row r="550" spans="2:4" ht="12.75" customHeight="1" x14ac:dyDescent="0.35">
      <c r="B550" s="7"/>
      <c r="C550" s="2"/>
      <c r="D550" s="7"/>
    </row>
    <row r="551" spans="2:4" ht="12.75" customHeight="1" x14ac:dyDescent="0.35">
      <c r="B551" s="7"/>
      <c r="C551" s="2"/>
      <c r="D551" s="7"/>
    </row>
    <row r="552" spans="2:4" ht="12.75" customHeight="1" x14ac:dyDescent="0.35">
      <c r="B552" s="7"/>
      <c r="C552" s="2"/>
      <c r="D552" s="7"/>
    </row>
    <row r="553" spans="2:4" ht="12.75" customHeight="1" x14ac:dyDescent="0.35">
      <c r="B553" s="7"/>
      <c r="C553" s="2"/>
      <c r="D553" s="7"/>
    </row>
    <row r="554" spans="2:4" ht="12.75" customHeight="1" x14ac:dyDescent="0.35">
      <c r="B554" s="7"/>
      <c r="C554" s="2"/>
      <c r="D554" s="7"/>
    </row>
    <row r="555" spans="2:4" ht="12.75" customHeight="1" x14ac:dyDescent="0.35">
      <c r="B555" s="7"/>
      <c r="C555" s="2"/>
      <c r="D555" s="7"/>
    </row>
    <row r="556" spans="2:4" ht="12.75" customHeight="1" x14ac:dyDescent="0.35">
      <c r="B556" s="7"/>
      <c r="C556" s="2"/>
      <c r="D556" s="7"/>
    </row>
    <row r="557" spans="2:4" ht="12.75" customHeight="1" x14ac:dyDescent="0.35">
      <c r="B557" s="7"/>
      <c r="C557" s="2"/>
      <c r="D557" s="7"/>
    </row>
    <row r="558" spans="2:4" ht="12.75" customHeight="1" x14ac:dyDescent="0.35">
      <c r="B558" s="7"/>
      <c r="C558" s="2"/>
      <c r="D558" s="7"/>
    </row>
    <row r="559" spans="2:4" ht="12.75" customHeight="1" x14ac:dyDescent="0.35">
      <c r="B559" s="7"/>
      <c r="C559" s="2"/>
      <c r="D559" s="7"/>
    </row>
    <row r="560" spans="2:4" ht="12.75" customHeight="1" x14ac:dyDescent="0.35">
      <c r="B560" s="7"/>
      <c r="C560" s="2"/>
      <c r="D560" s="7"/>
    </row>
    <row r="561" spans="2:4" ht="12.75" customHeight="1" x14ac:dyDescent="0.35">
      <c r="B561" s="7"/>
      <c r="C561" s="2"/>
      <c r="D561" s="7"/>
    </row>
    <row r="562" spans="2:4" ht="12.75" customHeight="1" x14ac:dyDescent="0.35">
      <c r="B562" s="7"/>
      <c r="C562" s="2"/>
      <c r="D562" s="7"/>
    </row>
    <row r="563" spans="2:4" ht="12.75" customHeight="1" x14ac:dyDescent="0.35">
      <c r="B563" s="7"/>
      <c r="C563" s="2"/>
      <c r="D563" s="7"/>
    </row>
    <row r="564" spans="2:4" ht="12.75" customHeight="1" x14ac:dyDescent="0.35">
      <c r="B564" s="7"/>
      <c r="C564" s="2"/>
      <c r="D564" s="7"/>
    </row>
    <row r="565" spans="2:4" ht="12.75" customHeight="1" x14ac:dyDescent="0.35">
      <c r="B565" s="7"/>
      <c r="C565" s="2"/>
      <c r="D565" s="7"/>
    </row>
    <row r="566" spans="2:4" ht="12.75" customHeight="1" x14ac:dyDescent="0.35">
      <c r="B566" s="7"/>
      <c r="C566" s="2"/>
      <c r="D566" s="7"/>
    </row>
    <row r="567" spans="2:4" ht="12.75" customHeight="1" x14ac:dyDescent="0.35">
      <c r="B567" s="7"/>
      <c r="C567" s="2"/>
      <c r="D567" s="7"/>
    </row>
    <row r="568" spans="2:4" ht="12.75" customHeight="1" x14ac:dyDescent="0.35">
      <c r="B568" s="7"/>
      <c r="C568" s="2"/>
      <c r="D568" s="7"/>
    </row>
    <row r="569" spans="2:4" ht="12.75" customHeight="1" x14ac:dyDescent="0.35">
      <c r="B569" s="7"/>
      <c r="C569" s="2"/>
      <c r="D569" s="7"/>
    </row>
    <row r="570" spans="2:4" ht="12.75" customHeight="1" x14ac:dyDescent="0.35">
      <c r="B570" s="7"/>
      <c r="C570" s="2"/>
      <c r="D570" s="7"/>
    </row>
    <row r="571" spans="2:4" ht="12.75" customHeight="1" x14ac:dyDescent="0.35">
      <c r="B571" s="7"/>
      <c r="C571" s="2"/>
      <c r="D571" s="7"/>
    </row>
    <row r="572" spans="2:4" ht="12.75" customHeight="1" x14ac:dyDescent="0.35">
      <c r="B572" s="7"/>
      <c r="C572" s="2"/>
      <c r="D572" s="7"/>
    </row>
    <row r="573" spans="2:4" ht="12.75" customHeight="1" x14ac:dyDescent="0.35">
      <c r="B573" s="7"/>
      <c r="C573" s="2"/>
      <c r="D573" s="7"/>
    </row>
    <row r="574" spans="2:4" ht="12.75" customHeight="1" x14ac:dyDescent="0.35">
      <c r="B574" s="7"/>
      <c r="C574" s="2"/>
      <c r="D574" s="7"/>
    </row>
    <row r="575" spans="2:4" ht="12.75" customHeight="1" x14ac:dyDescent="0.35">
      <c r="B575" s="7"/>
      <c r="C575" s="2"/>
      <c r="D575" s="7"/>
    </row>
    <row r="576" spans="2:4" ht="12.75" customHeight="1" x14ac:dyDescent="0.35">
      <c r="B576" s="7"/>
      <c r="C576" s="2"/>
      <c r="D576" s="7"/>
    </row>
    <row r="577" spans="2:4" ht="12.75" customHeight="1" x14ac:dyDescent="0.35">
      <c r="B577" s="7"/>
      <c r="C577" s="2"/>
      <c r="D577" s="7"/>
    </row>
    <row r="578" spans="2:4" ht="12.75" customHeight="1" x14ac:dyDescent="0.35">
      <c r="B578" s="7"/>
      <c r="C578" s="2"/>
      <c r="D578" s="7"/>
    </row>
    <row r="579" spans="2:4" ht="12.75" customHeight="1" x14ac:dyDescent="0.35">
      <c r="B579" s="7"/>
      <c r="C579" s="2"/>
      <c r="D579" s="7"/>
    </row>
    <row r="580" spans="2:4" ht="12.75" customHeight="1" x14ac:dyDescent="0.35">
      <c r="B580" s="7"/>
      <c r="C580" s="2"/>
      <c r="D580" s="7"/>
    </row>
    <row r="581" spans="2:4" ht="12.75" customHeight="1" x14ac:dyDescent="0.35">
      <c r="B581" s="7"/>
      <c r="C581" s="2"/>
      <c r="D581" s="7"/>
    </row>
    <row r="582" spans="2:4" ht="12.75" customHeight="1" x14ac:dyDescent="0.35">
      <c r="B582" s="7"/>
      <c r="C582" s="2"/>
      <c r="D582" s="7"/>
    </row>
    <row r="583" spans="2:4" ht="12.75" customHeight="1" x14ac:dyDescent="0.35">
      <c r="B583" s="7"/>
      <c r="C583" s="2"/>
      <c r="D583" s="7"/>
    </row>
    <row r="584" spans="2:4" ht="12.75" customHeight="1" x14ac:dyDescent="0.35">
      <c r="B584" s="7"/>
      <c r="C584" s="2"/>
      <c r="D584" s="7"/>
    </row>
    <row r="585" spans="2:4" ht="12.75" customHeight="1" x14ac:dyDescent="0.35">
      <c r="B585" s="7"/>
      <c r="C585" s="2"/>
      <c r="D585" s="7"/>
    </row>
    <row r="586" spans="2:4" ht="12.75" customHeight="1" x14ac:dyDescent="0.35">
      <c r="B586" s="7"/>
      <c r="C586" s="2"/>
      <c r="D586" s="7"/>
    </row>
    <row r="587" spans="2:4" ht="12.75" customHeight="1" x14ac:dyDescent="0.35">
      <c r="B587" s="7"/>
      <c r="C587" s="2"/>
      <c r="D587" s="7"/>
    </row>
    <row r="588" spans="2:4" ht="12.75" customHeight="1" x14ac:dyDescent="0.35">
      <c r="B588" s="7"/>
      <c r="C588" s="2"/>
      <c r="D588" s="7"/>
    </row>
    <row r="589" spans="2:4" ht="12.75" customHeight="1" x14ac:dyDescent="0.35">
      <c r="B589" s="7"/>
      <c r="C589" s="2"/>
      <c r="D589" s="7"/>
    </row>
    <row r="590" spans="2:4" ht="12.75" customHeight="1" x14ac:dyDescent="0.35">
      <c r="B590" s="7"/>
      <c r="C590" s="2"/>
      <c r="D590" s="7"/>
    </row>
    <row r="591" spans="2:4" ht="12.75" customHeight="1" x14ac:dyDescent="0.35">
      <c r="B591" s="7"/>
      <c r="C591" s="2"/>
      <c r="D591" s="7"/>
    </row>
    <row r="592" spans="2:4" ht="12.75" customHeight="1" x14ac:dyDescent="0.35">
      <c r="B592" s="7"/>
      <c r="C592" s="2"/>
      <c r="D592" s="7"/>
    </row>
    <row r="593" spans="2:4" ht="12.75" customHeight="1" x14ac:dyDescent="0.35">
      <c r="B593" s="7"/>
      <c r="C593" s="2"/>
      <c r="D593" s="7"/>
    </row>
    <row r="594" spans="2:4" ht="12.75" customHeight="1" x14ac:dyDescent="0.35">
      <c r="B594" s="7"/>
      <c r="C594" s="2"/>
      <c r="D594" s="7"/>
    </row>
    <row r="595" spans="2:4" ht="12.75" customHeight="1" x14ac:dyDescent="0.35">
      <c r="B595" s="7"/>
      <c r="C595" s="2"/>
      <c r="D595" s="7"/>
    </row>
    <row r="596" spans="2:4" ht="12.75" customHeight="1" x14ac:dyDescent="0.35">
      <c r="B596" s="7"/>
      <c r="C596" s="2"/>
      <c r="D596" s="7"/>
    </row>
    <row r="597" spans="2:4" ht="12.75" customHeight="1" x14ac:dyDescent="0.35">
      <c r="B597" s="7"/>
      <c r="C597" s="2"/>
      <c r="D597" s="7"/>
    </row>
    <row r="598" spans="2:4" ht="12.75" customHeight="1" x14ac:dyDescent="0.35">
      <c r="B598" s="7"/>
      <c r="C598" s="2"/>
      <c r="D598" s="7"/>
    </row>
    <row r="599" spans="2:4" ht="12.75" customHeight="1" x14ac:dyDescent="0.35">
      <c r="B599" s="7"/>
      <c r="C599" s="2"/>
      <c r="D599" s="7"/>
    </row>
    <row r="600" spans="2:4" ht="12.75" customHeight="1" x14ac:dyDescent="0.35">
      <c r="B600" s="7"/>
      <c r="C600" s="2"/>
      <c r="D600" s="7"/>
    </row>
    <row r="601" spans="2:4" ht="12.75" customHeight="1" x14ac:dyDescent="0.35">
      <c r="B601" s="7"/>
      <c r="C601" s="2"/>
      <c r="D601" s="7"/>
    </row>
    <row r="602" spans="2:4" ht="12.75" customHeight="1" x14ac:dyDescent="0.35">
      <c r="B602" s="7"/>
      <c r="C602" s="2"/>
      <c r="D602" s="7"/>
    </row>
    <row r="603" spans="2:4" ht="12.75" customHeight="1" x14ac:dyDescent="0.35">
      <c r="B603" s="7"/>
      <c r="C603" s="2"/>
      <c r="D603" s="7"/>
    </row>
    <row r="604" spans="2:4" ht="12.75" customHeight="1" x14ac:dyDescent="0.35">
      <c r="B604" s="7"/>
      <c r="C604" s="2"/>
      <c r="D604" s="7"/>
    </row>
    <row r="605" spans="2:4" ht="12.75" customHeight="1" x14ac:dyDescent="0.35">
      <c r="B605" s="7"/>
      <c r="C605" s="2"/>
      <c r="D605" s="7"/>
    </row>
    <row r="606" spans="2:4" ht="12.75" customHeight="1" x14ac:dyDescent="0.35">
      <c r="B606" s="7"/>
      <c r="C606" s="2"/>
      <c r="D606" s="7"/>
    </row>
    <row r="607" spans="2:4" ht="12.75" customHeight="1" x14ac:dyDescent="0.35">
      <c r="B607" s="7"/>
      <c r="C607" s="2"/>
      <c r="D607" s="7"/>
    </row>
    <row r="608" spans="2:4" ht="12.75" customHeight="1" x14ac:dyDescent="0.35">
      <c r="B608" s="7"/>
      <c r="C608" s="2"/>
      <c r="D608" s="7"/>
    </row>
    <row r="609" spans="2:4" ht="12.75" customHeight="1" x14ac:dyDescent="0.35">
      <c r="B609" s="7"/>
      <c r="C609" s="2"/>
      <c r="D609" s="7"/>
    </row>
    <row r="610" spans="2:4" ht="12.75" customHeight="1" x14ac:dyDescent="0.35">
      <c r="B610" s="7"/>
      <c r="C610" s="2"/>
      <c r="D610" s="7"/>
    </row>
    <row r="611" spans="2:4" ht="12.75" customHeight="1" x14ac:dyDescent="0.35">
      <c r="B611" s="7"/>
      <c r="C611" s="2"/>
      <c r="D611" s="7"/>
    </row>
    <row r="612" spans="2:4" ht="12.75" customHeight="1" x14ac:dyDescent="0.35">
      <c r="B612" s="7"/>
      <c r="C612" s="2"/>
      <c r="D612" s="7"/>
    </row>
    <row r="613" spans="2:4" ht="12.75" customHeight="1" x14ac:dyDescent="0.35">
      <c r="B613" s="7"/>
      <c r="C613" s="2"/>
      <c r="D613" s="7"/>
    </row>
    <row r="614" spans="2:4" ht="12.75" customHeight="1" x14ac:dyDescent="0.35">
      <c r="B614" s="7"/>
      <c r="C614" s="2"/>
      <c r="D614" s="7"/>
    </row>
    <row r="615" spans="2:4" ht="12.75" customHeight="1" x14ac:dyDescent="0.35">
      <c r="B615" s="7"/>
      <c r="C615" s="2"/>
      <c r="D615" s="7"/>
    </row>
    <row r="616" spans="2:4" ht="12.75" customHeight="1" x14ac:dyDescent="0.35">
      <c r="B616" s="7"/>
      <c r="C616" s="2"/>
      <c r="D616" s="7"/>
    </row>
    <row r="617" spans="2:4" ht="12.75" customHeight="1" x14ac:dyDescent="0.35">
      <c r="B617" s="7"/>
      <c r="C617" s="2"/>
      <c r="D617" s="7"/>
    </row>
    <row r="618" spans="2:4" ht="12.75" customHeight="1" x14ac:dyDescent="0.35">
      <c r="B618" s="7"/>
      <c r="C618" s="2"/>
      <c r="D618" s="7"/>
    </row>
    <row r="619" spans="2:4" ht="12.75" customHeight="1" x14ac:dyDescent="0.35">
      <c r="B619" s="7"/>
      <c r="C619" s="2"/>
      <c r="D619" s="7"/>
    </row>
    <row r="620" spans="2:4" ht="12.75" customHeight="1" x14ac:dyDescent="0.35">
      <c r="B620" s="7"/>
      <c r="C620" s="2"/>
      <c r="D620" s="7"/>
    </row>
    <row r="621" spans="2:4" ht="12.75" customHeight="1" x14ac:dyDescent="0.35">
      <c r="B621" s="7"/>
      <c r="C621" s="2"/>
      <c r="D621" s="7"/>
    </row>
    <row r="622" spans="2:4" ht="12.75" customHeight="1" x14ac:dyDescent="0.35">
      <c r="B622" s="7"/>
      <c r="C622" s="2"/>
      <c r="D622" s="7"/>
    </row>
    <row r="623" spans="2:4" ht="12.75" customHeight="1" x14ac:dyDescent="0.35">
      <c r="B623" s="7"/>
      <c r="C623" s="2"/>
      <c r="D623" s="7"/>
    </row>
    <row r="624" spans="2:4" ht="12.75" customHeight="1" x14ac:dyDescent="0.35">
      <c r="B624" s="7"/>
      <c r="C624" s="2"/>
      <c r="D624" s="7"/>
    </row>
    <row r="625" spans="2:4" ht="12.75" customHeight="1" x14ac:dyDescent="0.35">
      <c r="B625" s="7"/>
      <c r="C625" s="2"/>
      <c r="D625" s="7"/>
    </row>
    <row r="626" spans="2:4" ht="12.75" customHeight="1" x14ac:dyDescent="0.35">
      <c r="B626" s="7"/>
      <c r="C626" s="2"/>
      <c r="D626" s="7"/>
    </row>
    <row r="627" spans="2:4" ht="12.75" customHeight="1" x14ac:dyDescent="0.35">
      <c r="B627" s="7"/>
      <c r="C627" s="2"/>
      <c r="D627" s="7"/>
    </row>
    <row r="628" spans="2:4" ht="12.75" customHeight="1" x14ac:dyDescent="0.35">
      <c r="B628" s="7"/>
      <c r="C628" s="2"/>
      <c r="D628" s="7"/>
    </row>
    <row r="629" spans="2:4" ht="12.75" customHeight="1" x14ac:dyDescent="0.35">
      <c r="B629" s="7"/>
      <c r="C629" s="2"/>
      <c r="D629" s="7"/>
    </row>
    <row r="630" spans="2:4" ht="12.75" customHeight="1" x14ac:dyDescent="0.35">
      <c r="B630" s="7"/>
      <c r="C630" s="2"/>
      <c r="D630" s="7"/>
    </row>
    <row r="631" spans="2:4" ht="12.75" customHeight="1" x14ac:dyDescent="0.35">
      <c r="B631" s="7"/>
      <c r="C631" s="2"/>
      <c r="D631" s="7"/>
    </row>
    <row r="632" spans="2:4" ht="12.75" customHeight="1" x14ac:dyDescent="0.35">
      <c r="B632" s="7"/>
      <c r="C632" s="2"/>
      <c r="D632" s="7"/>
    </row>
    <row r="633" spans="2:4" ht="12.75" customHeight="1" x14ac:dyDescent="0.35">
      <c r="B633" s="7"/>
      <c r="C633" s="2"/>
      <c r="D633" s="7"/>
    </row>
    <row r="634" spans="2:4" ht="12.75" customHeight="1" x14ac:dyDescent="0.35">
      <c r="B634" s="7"/>
      <c r="C634" s="2"/>
      <c r="D634" s="7"/>
    </row>
    <row r="635" spans="2:4" ht="12.75" customHeight="1" x14ac:dyDescent="0.35">
      <c r="B635" s="7"/>
      <c r="C635" s="2"/>
      <c r="D635" s="7"/>
    </row>
    <row r="636" spans="2:4" ht="12.75" customHeight="1" x14ac:dyDescent="0.35">
      <c r="B636" s="7"/>
      <c r="C636" s="2"/>
      <c r="D636" s="7"/>
    </row>
    <row r="637" spans="2:4" ht="12.75" customHeight="1" x14ac:dyDescent="0.35">
      <c r="B637" s="7"/>
      <c r="C637" s="2"/>
      <c r="D637" s="7"/>
    </row>
    <row r="638" spans="2:4" ht="12.75" customHeight="1" x14ac:dyDescent="0.35">
      <c r="B638" s="7"/>
      <c r="C638" s="2"/>
      <c r="D638" s="7"/>
    </row>
    <row r="639" spans="2:4" ht="12.75" customHeight="1" x14ac:dyDescent="0.35">
      <c r="B639" s="7"/>
      <c r="C639" s="2"/>
      <c r="D639" s="7"/>
    </row>
    <row r="640" spans="2:4" ht="12.75" customHeight="1" x14ac:dyDescent="0.35">
      <c r="B640" s="7"/>
      <c r="C640" s="2"/>
      <c r="D640" s="7"/>
    </row>
    <row r="641" spans="2:4" ht="12.75" customHeight="1" x14ac:dyDescent="0.35">
      <c r="B641" s="7"/>
      <c r="C641" s="2"/>
      <c r="D641" s="7"/>
    </row>
    <row r="642" spans="2:4" ht="12.75" customHeight="1" x14ac:dyDescent="0.35">
      <c r="B642" s="7"/>
      <c r="C642" s="2"/>
      <c r="D642" s="7"/>
    </row>
    <row r="643" spans="2:4" ht="12.75" customHeight="1" x14ac:dyDescent="0.35">
      <c r="B643" s="7"/>
      <c r="C643" s="2"/>
      <c r="D643" s="7"/>
    </row>
    <row r="644" spans="2:4" ht="12.75" customHeight="1" x14ac:dyDescent="0.35">
      <c r="B644" s="7"/>
      <c r="C644" s="2"/>
      <c r="D644" s="7"/>
    </row>
    <row r="645" spans="2:4" ht="12.75" customHeight="1" x14ac:dyDescent="0.35">
      <c r="B645" s="7"/>
      <c r="C645" s="2"/>
      <c r="D645" s="7"/>
    </row>
    <row r="646" spans="2:4" ht="12.75" customHeight="1" x14ac:dyDescent="0.35">
      <c r="B646" s="7"/>
      <c r="C646" s="2"/>
      <c r="D646" s="7"/>
    </row>
    <row r="647" spans="2:4" ht="12.75" customHeight="1" x14ac:dyDescent="0.35">
      <c r="B647" s="7"/>
      <c r="C647" s="2"/>
      <c r="D647" s="7"/>
    </row>
    <row r="648" spans="2:4" ht="12.75" customHeight="1" x14ac:dyDescent="0.35">
      <c r="B648" s="7"/>
      <c r="C648" s="2"/>
      <c r="D648" s="7"/>
    </row>
    <row r="649" spans="2:4" ht="12.75" customHeight="1" x14ac:dyDescent="0.35">
      <c r="B649" s="7"/>
      <c r="C649" s="2"/>
      <c r="D649" s="7"/>
    </row>
    <row r="650" spans="2:4" ht="12.75" customHeight="1" x14ac:dyDescent="0.35">
      <c r="B650" s="7"/>
      <c r="C650" s="2"/>
      <c r="D650" s="7"/>
    </row>
    <row r="651" spans="2:4" ht="12.75" customHeight="1" x14ac:dyDescent="0.35">
      <c r="B651" s="7"/>
      <c r="C651" s="2"/>
      <c r="D651" s="7"/>
    </row>
    <row r="652" spans="2:4" ht="12.75" customHeight="1" x14ac:dyDescent="0.35">
      <c r="B652" s="7"/>
      <c r="C652" s="2"/>
      <c r="D652" s="7"/>
    </row>
    <row r="653" spans="2:4" ht="12.75" customHeight="1" x14ac:dyDescent="0.35">
      <c r="B653" s="7"/>
      <c r="C653" s="2"/>
      <c r="D653" s="7"/>
    </row>
    <row r="654" spans="2:4" ht="12.75" customHeight="1" x14ac:dyDescent="0.35">
      <c r="B654" s="7"/>
      <c r="C654" s="2"/>
      <c r="D654" s="7"/>
    </row>
    <row r="655" spans="2:4" ht="12.75" customHeight="1" x14ac:dyDescent="0.35">
      <c r="B655" s="7"/>
      <c r="C655" s="2"/>
      <c r="D655" s="7"/>
    </row>
    <row r="656" spans="2:4" ht="12.75" customHeight="1" x14ac:dyDescent="0.35">
      <c r="B656" s="7"/>
      <c r="C656" s="2"/>
      <c r="D656" s="7"/>
    </row>
    <row r="657" spans="2:4" ht="12.75" customHeight="1" x14ac:dyDescent="0.35">
      <c r="B657" s="7"/>
      <c r="C657" s="2"/>
      <c r="D657" s="7"/>
    </row>
    <row r="658" spans="2:4" ht="12.75" customHeight="1" x14ac:dyDescent="0.35">
      <c r="B658" s="7"/>
      <c r="C658" s="2"/>
      <c r="D658" s="7"/>
    </row>
    <row r="659" spans="2:4" ht="12.75" customHeight="1" x14ac:dyDescent="0.35">
      <c r="B659" s="7"/>
      <c r="C659" s="2"/>
      <c r="D659" s="7"/>
    </row>
    <row r="660" spans="2:4" ht="12.75" customHeight="1" x14ac:dyDescent="0.35">
      <c r="B660" s="7"/>
      <c r="C660" s="2"/>
      <c r="D660" s="7"/>
    </row>
    <row r="661" spans="2:4" ht="12.75" customHeight="1" x14ac:dyDescent="0.35">
      <c r="B661" s="7"/>
      <c r="C661" s="2"/>
      <c r="D661" s="7"/>
    </row>
    <row r="662" spans="2:4" ht="12.75" customHeight="1" x14ac:dyDescent="0.35">
      <c r="B662" s="7"/>
      <c r="C662" s="2"/>
      <c r="D662" s="7"/>
    </row>
    <row r="663" spans="2:4" ht="12.75" customHeight="1" x14ac:dyDescent="0.35">
      <c r="B663" s="7"/>
      <c r="C663" s="2"/>
      <c r="D663" s="7"/>
    </row>
    <row r="664" spans="2:4" ht="12.75" customHeight="1" x14ac:dyDescent="0.35">
      <c r="B664" s="7"/>
      <c r="C664" s="2"/>
      <c r="D664" s="7"/>
    </row>
    <row r="665" spans="2:4" ht="12.75" customHeight="1" x14ac:dyDescent="0.35">
      <c r="B665" s="7"/>
      <c r="C665" s="2"/>
      <c r="D665" s="7"/>
    </row>
    <row r="666" spans="2:4" ht="12.75" customHeight="1" x14ac:dyDescent="0.35">
      <c r="B666" s="7"/>
      <c r="C666" s="2"/>
      <c r="D666" s="7"/>
    </row>
    <row r="667" spans="2:4" ht="12.75" customHeight="1" x14ac:dyDescent="0.35">
      <c r="B667" s="7"/>
      <c r="C667" s="2"/>
      <c r="D667" s="7"/>
    </row>
    <row r="668" spans="2:4" ht="12.75" customHeight="1" x14ac:dyDescent="0.35">
      <c r="B668" s="7"/>
      <c r="C668" s="2"/>
      <c r="D668" s="7"/>
    </row>
    <row r="669" spans="2:4" ht="12.75" customHeight="1" x14ac:dyDescent="0.35">
      <c r="B669" s="7"/>
      <c r="C669" s="2"/>
      <c r="D669" s="7"/>
    </row>
    <row r="670" spans="2:4" ht="12.75" customHeight="1" x14ac:dyDescent="0.35">
      <c r="B670" s="7"/>
      <c r="C670" s="2"/>
      <c r="D670" s="7"/>
    </row>
    <row r="671" spans="2:4" ht="12.75" customHeight="1" x14ac:dyDescent="0.35">
      <c r="B671" s="7"/>
      <c r="C671" s="2"/>
      <c r="D671" s="7"/>
    </row>
    <row r="672" spans="2:4" ht="12.75" customHeight="1" x14ac:dyDescent="0.35">
      <c r="B672" s="7"/>
      <c r="C672" s="2"/>
      <c r="D672" s="7"/>
    </row>
    <row r="673" spans="2:4" ht="12.75" customHeight="1" x14ac:dyDescent="0.35">
      <c r="B673" s="7"/>
      <c r="C673" s="2"/>
      <c r="D673" s="7"/>
    </row>
    <row r="674" spans="2:4" ht="12.75" customHeight="1" x14ac:dyDescent="0.35">
      <c r="B674" s="7"/>
      <c r="C674" s="2"/>
      <c r="D674" s="7"/>
    </row>
    <row r="675" spans="2:4" ht="12.75" customHeight="1" x14ac:dyDescent="0.35">
      <c r="B675" s="7"/>
      <c r="C675" s="2"/>
      <c r="D675" s="7"/>
    </row>
    <row r="676" spans="2:4" ht="12.75" customHeight="1" x14ac:dyDescent="0.35">
      <c r="B676" s="7"/>
      <c r="C676" s="2"/>
      <c r="D676" s="7"/>
    </row>
    <row r="677" spans="2:4" ht="12.75" customHeight="1" x14ac:dyDescent="0.35">
      <c r="B677" s="7"/>
      <c r="C677" s="2"/>
      <c r="D677" s="7"/>
    </row>
    <row r="678" spans="2:4" ht="12.75" customHeight="1" x14ac:dyDescent="0.35">
      <c r="B678" s="7"/>
      <c r="C678" s="2"/>
      <c r="D678" s="7"/>
    </row>
    <row r="679" spans="2:4" ht="12.75" customHeight="1" x14ac:dyDescent="0.35">
      <c r="B679" s="7"/>
      <c r="C679" s="2"/>
      <c r="D679" s="7"/>
    </row>
    <row r="680" spans="2:4" ht="12.75" customHeight="1" x14ac:dyDescent="0.35">
      <c r="B680" s="7"/>
      <c r="C680" s="2"/>
      <c r="D680" s="7"/>
    </row>
    <row r="681" spans="2:4" ht="12.75" customHeight="1" x14ac:dyDescent="0.35">
      <c r="B681" s="7"/>
      <c r="C681" s="2"/>
      <c r="D681" s="7"/>
    </row>
    <row r="682" spans="2:4" ht="12.75" customHeight="1" x14ac:dyDescent="0.35">
      <c r="B682" s="7"/>
      <c r="C682" s="2"/>
      <c r="D682" s="7"/>
    </row>
    <row r="683" spans="2:4" ht="12.75" customHeight="1" x14ac:dyDescent="0.35">
      <c r="B683" s="7"/>
      <c r="C683" s="2"/>
      <c r="D683" s="7"/>
    </row>
    <row r="684" spans="2:4" ht="12.75" customHeight="1" x14ac:dyDescent="0.35">
      <c r="B684" s="7"/>
      <c r="C684" s="2"/>
      <c r="D684" s="7"/>
    </row>
    <row r="685" spans="2:4" ht="12.75" customHeight="1" x14ac:dyDescent="0.35">
      <c r="B685" s="7"/>
      <c r="C685" s="2"/>
      <c r="D685" s="7"/>
    </row>
    <row r="686" spans="2:4" ht="12.75" customHeight="1" x14ac:dyDescent="0.35">
      <c r="B686" s="7"/>
      <c r="C686" s="2"/>
      <c r="D686" s="7"/>
    </row>
    <row r="687" spans="2:4" ht="12.75" customHeight="1" x14ac:dyDescent="0.35">
      <c r="B687" s="7"/>
      <c r="C687" s="2"/>
      <c r="D687" s="7"/>
    </row>
    <row r="688" spans="2:4" ht="12.75" customHeight="1" x14ac:dyDescent="0.35">
      <c r="B688" s="7"/>
      <c r="C688" s="2"/>
      <c r="D688" s="7"/>
    </row>
    <row r="689" spans="2:4" ht="12.75" customHeight="1" x14ac:dyDescent="0.35">
      <c r="B689" s="7"/>
      <c r="C689" s="2"/>
      <c r="D689" s="7"/>
    </row>
    <row r="690" spans="2:4" ht="12.75" customHeight="1" x14ac:dyDescent="0.35">
      <c r="B690" s="7"/>
      <c r="C690" s="2"/>
      <c r="D690" s="7"/>
    </row>
    <row r="691" spans="2:4" ht="12.75" customHeight="1" x14ac:dyDescent="0.35">
      <c r="B691" s="7"/>
      <c r="C691" s="2"/>
      <c r="D691" s="7"/>
    </row>
    <row r="692" spans="2:4" ht="12.75" customHeight="1" x14ac:dyDescent="0.35">
      <c r="B692" s="7"/>
      <c r="C692" s="2"/>
      <c r="D692" s="7"/>
    </row>
    <row r="693" spans="2:4" ht="12.75" customHeight="1" x14ac:dyDescent="0.35">
      <c r="B693" s="7"/>
      <c r="C693" s="2"/>
      <c r="D693" s="7"/>
    </row>
    <row r="694" spans="2:4" ht="12.75" customHeight="1" x14ac:dyDescent="0.35">
      <c r="B694" s="7"/>
      <c r="C694" s="2"/>
      <c r="D694" s="7"/>
    </row>
    <row r="695" spans="2:4" ht="12.75" customHeight="1" x14ac:dyDescent="0.35">
      <c r="B695" s="7"/>
      <c r="C695" s="2"/>
      <c r="D695" s="7"/>
    </row>
    <row r="696" spans="2:4" ht="12.75" customHeight="1" x14ac:dyDescent="0.35">
      <c r="B696" s="7"/>
      <c r="C696" s="2"/>
      <c r="D696" s="7"/>
    </row>
    <row r="697" spans="2:4" ht="12.75" customHeight="1" x14ac:dyDescent="0.35">
      <c r="B697" s="7"/>
      <c r="C697" s="2"/>
      <c r="D697" s="7"/>
    </row>
    <row r="698" spans="2:4" ht="12.75" customHeight="1" x14ac:dyDescent="0.35">
      <c r="B698" s="7"/>
      <c r="C698" s="2"/>
      <c r="D698" s="7"/>
    </row>
    <row r="699" spans="2:4" ht="12.75" customHeight="1" x14ac:dyDescent="0.35">
      <c r="B699" s="7"/>
      <c r="C699" s="2"/>
      <c r="D699" s="7"/>
    </row>
    <row r="700" spans="2:4" ht="12.75" customHeight="1" x14ac:dyDescent="0.35">
      <c r="B700" s="7"/>
      <c r="C700" s="2"/>
      <c r="D700" s="7"/>
    </row>
    <row r="701" spans="2:4" ht="12.75" customHeight="1" x14ac:dyDescent="0.35">
      <c r="B701" s="7"/>
      <c r="C701" s="2"/>
      <c r="D701" s="7"/>
    </row>
    <row r="702" spans="2:4" ht="12.75" customHeight="1" x14ac:dyDescent="0.35">
      <c r="B702" s="7"/>
      <c r="C702" s="2"/>
      <c r="D702" s="7"/>
    </row>
    <row r="703" spans="2:4" ht="12.75" customHeight="1" x14ac:dyDescent="0.35">
      <c r="B703" s="7"/>
      <c r="C703" s="2"/>
      <c r="D703" s="7"/>
    </row>
    <row r="704" spans="2:4" ht="12.75" customHeight="1" x14ac:dyDescent="0.35">
      <c r="B704" s="7"/>
      <c r="C704" s="2"/>
      <c r="D704" s="7"/>
    </row>
    <row r="705" spans="2:4" ht="12.75" customHeight="1" x14ac:dyDescent="0.35">
      <c r="B705" s="7"/>
      <c r="C705" s="2"/>
      <c r="D705" s="7"/>
    </row>
    <row r="706" spans="2:4" ht="12.75" customHeight="1" x14ac:dyDescent="0.35">
      <c r="B706" s="7"/>
      <c r="C706" s="2"/>
      <c r="D706" s="7"/>
    </row>
    <row r="707" spans="2:4" ht="12.75" customHeight="1" x14ac:dyDescent="0.35">
      <c r="B707" s="7"/>
      <c r="C707" s="2"/>
      <c r="D707" s="7"/>
    </row>
    <row r="708" spans="2:4" ht="12.75" customHeight="1" x14ac:dyDescent="0.35">
      <c r="B708" s="7"/>
      <c r="C708" s="2"/>
      <c r="D708" s="7"/>
    </row>
    <row r="709" spans="2:4" ht="12.75" customHeight="1" x14ac:dyDescent="0.35">
      <c r="B709" s="7"/>
      <c r="C709" s="2"/>
      <c r="D709" s="7"/>
    </row>
    <row r="710" spans="2:4" ht="12.75" customHeight="1" x14ac:dyDescent="0.35">
      <c r="B710" s="7"/>
      <c r="C710" s="2"/>
      <c r="D710" s="7"/>
    </row>
    <row r="711" spans="2:4" ht="12.75" customHeight="1" x14ac:dyDescent="0.35">
      <c r="B711" s="7"/>
      <c r="C711" s="2"/>
      <c r="D711" s="7"/>
    </row>
    <row r="712" spans="2:4" ht="12.75" customHeight="1" x14ac:dyDescent="0.35">
      <c r="B712" s="7"/>
      <c r="C712" s="2"/>
      <c r="D712" s="7"/>
    </row>
    <row r="713" spans="2:4" ht="12.75" customHeight="1" x14ac:dyDescent="0.35">
      <c r="B713" s="7"/>
      <c r="C713" s="2"/>
      <c r="D713" s="7"/>
    </row>
    <row r="714" spans="2:4" ht="12.75" customHeight="1" x14ac:dyDescent="0.35">
      <c r="B714" s="7"/>
      <c r="C714" s="2"/>
      <c r="D714" s="7"/>
    </row>
    <row r="715" spans="2:4" ht="12.75" customHeight="1" x14ac:dyDescent="0.35">
      <c r="B715" s="7"/>
      <c r="C715" s="2"/>
      <c r="D715" s="7"/>
    </row>
    <row r="716" spans="2:4" ht="12.75" customHeight="1" x14ac:dyDescent="0.35">
      <c r="B716" s="7"/>
      <c r="C716" s="2"/>
      <c r="D716" s="7"/>
    </row>
    <row r="717" spans="2:4" ht="12.75" customHeight="1" x14ac:dyDescent="0.35">
      <c r="B717" s="7"/>
      <c r="C717" s="2"/>
      <c r="D717" s="7"/>
    </row>
    <row r="718" spans="2:4" ht="12.75" customHeight="1" x14ac:dyDescent="0.35">
      <c r="B718" s="7"/>
      <c r="C718" s="2"/>
      <c r="D718" s="7"/>
    </row>
    <row r="719" spans="2:4" ht="12.75" customHeight="1" x14ac:dyDescent="0.35">
      <c r="B719" s="7"/>
      <c r="C719" s="2"/>
      <c r="D719" s="7"/>
    </row>
    <row r="720" spans="2:4" ht="12.75" customHeight="1" x14ac:dyDescent="0.35">
      <c r="B720" s="7"/>
      <c r="C720" s="2"/>
      <c r="D720" s="7"/>
    </row>
    <row r="721" spans="2:4" ht="12.75" customHeight="1" x14ac:dyDescent="0.35">
      <c r="B721" s="7"/>
      <c r="C721" s="2"/>
      <c r="D721" s="7"/>
    </row>
    <row r="722" spans="2:4" ht="12.75" customHeight="1" x14ac:dyDescent="0.35">
      <c r="B722" s="7"/>
      <c r="C722" s="2"/>
      <c r="D722" s="7"/>
    </row>
    <row r="723" spans="2:4" ht="12.75" customHeight="1" x14ac:dyDescent="0.35">
      <c r="B723" s="7"/>
      <c r="C723" s="2"/>
      <c r="D723" s="7"/>
    </row>
    <row r="724" spans="2:4" ht="12.75" customHeight="1" x14ac:dyDescent="0.35">
      <c r="B724" s="7"/>
      <c r="C724" s="2"/>
      <c r="D724" s="7"/>
    </row>
    <row r="725" spans="2:4" ht="12.75" customHeight="1" x14ac:dyDescent="0.35">
      <c r="B725" s="7"/>
      <c r="C725" s="2"/>
      <c r="D725" s="7"/>
    </row>
    <row r="726" spans="2:4" ht="12.75" customHeight="1" x14ac:dyDescent="0.35">
      <c r="B726" s="7"/>
      <c r="C726" s="2"/>
      <c r="D726" s="7"/>
    </row>
    <row r="727" spans="2:4" ht="12.75" customHeight="1" x14ac:dyDescent="0.35">
      <c r="B727" s="7"/>
      <c r="C727" s="2"/>
      <c r="D727" s="7"/>
    </row>
    <row r="728" spans="2:4" ht="12.75" customHeight="1" x14ac:dyDescent="0.35">
      <c r="B728" s="7"/>
      <c r="C728" s="2"/>
      <c r="D728" s="7"/>
    </row>
    <row r="729" spans="2:4" ht="12.75" customHeight="1" x14ac:dyDescent="0.35">
      <c r="B729" s="7"/>
      <c r="C729" s="2"/>
      <c r="D729" s="7"/>
    </row>
    <row r="730" spans="2:4" ht="12.75" customHeight="1" x14ac:dyDescent="0.35">
      <c r="B730" s="7"/>
      <c r="C730" s="2"/>
      <c r="D730" s="7"/>
    </row>
    <row r="731" spans="2:4" ht="12.75" customHeight="1" x14ac:dyDescent="0.35">
      <c r="B731" s="7"/>
      <c r="C731" s="2"/>
      <c r="D731" s="7"/>
    </row>
    <row r="732" spans="2:4" ht="12.75" customHeight="1" x14ac:dyDescent="0.35">
      <c r="B732" s="7"/>
      <c r="C732" s="2"/>
      <c r="D732" s="7"/>
    </row>
    <row r="733" spans="2:4" ht="12.75" customHeight="1" x14ac:dyDescent="0.35">
      <c r="B733" s="7"/>
      <c r="C733" s="2"/>
      <c r="D733" s="7"/>
    </row>
    <row r="734" spans="2:4" ht="12.75" customHeight="1" x14ac:dyDescent="0.35">
      <c r="B734" s="7"/>
      <c r="C734" s="2"/>
      <c r="D734" s="7"/>
    </row>
    <row r="735" spans="2:4" ht="12.75" customHeight="1" x14ac:dyDescent="0.35">
      <c r="B735" s="7"/>
      <c r="C735" s="2"/>
      <c r="D735" s="7"/>
    </row>
    <row r="736" spans="2:4" ht="12.75" customHeight="1" x14ac:dyDescent="0.35">
      <c r="B736" s="7"/>
      <c r="C736" s="2"/>
      <c r="D736" s="7"/>
    </row>
    <row r="737" spans="2:4" ht="12.75" customHeight="1" x14ac:dyDescent="0.35">
      <c r="B737" s="7"/>
      <c r="C737" s="2"/>
      <c r="D737" s="7"/>
    </row>
    <row r="738" spans="2:4" ht="12.75" customHeight="1" x14ac:dyDescent="0.35">
      <c r="B738" s="7"/>
      <c r="C738" s="2"/>
      <c r="D738" s="7"/>
    </row>
    <row r="739" spans="2:4" ht="12.75" customHeight="1" x14ac:dyDescent="0.35">
      <c r="B739" s="7"/>
      <c r="C739" s="2"/>
      <c r="D739" s="7"/>
    </row>
    <row r="740" spans="2:4" ht="12.75" customHeight="1" x14ac:dyDescent="0.35">
      <c r="B740" s="7"/>
      <c r="C740" s="2"/>
      <c r="D740" s="7"/>
    </row>
    <row r="741" spans="2:4" ht="12.75" customHeight="1" x14ac:dyDescent="0.35">
      <c r="B741" s="7"/>
      <c r="C741" s="2"/>
      <c r="D741" s="7"/>
    </row>
    <row r="742" spans="2:4" ht="12.75" customHeight="1" x14ac:dyDescent="0.35">
      <c r="B742" s="7"/>
      <c r="C742" s="2"/>
      <c r="D742" s="7"/>
    </row>
    <row r="743" spans="2:4" ht="12.75" customHeight="1" x14ac:dyDescent="0.35">
      <c r="B743" s="7"/>
      <c r="C743" s="2"/>
      <c r="D743" s="7"/>
    </row>
    <row r="744" spans="2:4" ht="12.75" customHeight="1" x14ac:dyDescent="0.35">
      <c r="B744" s="7"/>
      <c r="C744" s="2"/>
      <c r="D744" s="7"/>
    </row>
    <row r="745" spans="2:4" ht="12.75" customHeight="1" x14ac:dyDescent="0.35">
      <c r="B745" s="7"/>
      <c r="C745" s="2"/>
      <c r="D745" s="7"/>
    </row>
    <row r="746" spans="2:4" ht="12.75" customHeight="1" x14ac:dyDescent="0.35">
      <c r="B746" s="7"/>
      <c r="C746" s="2"/>
      <c r="D746" s="7"/>
    </row>
    <row r="747" spans="2:4" ht="12.75" customHeight="1" x14ac:dyDescent="0.35">
      <c r="B747" s="7"/>
      <c r="C747" s="2"/>
      <c r="D747" s="7"/>
    </row>
    <row r="748" spans="2:4" ht="12.75" customHeight="1" x14ac:dyDescent="0.35">
      <c r="B748" s="7"/>
      <c r="C748" s="2"/>
      <c r="D748" s="7"/>
    </row>
    <row r="749" spans="2:4" ht="12.75" customHeight="1" x14ac:dyDescent="0.35">
      <c r="B749" s="7"/>
      <c r="C749" s="2"/>
      <c r="D749" s="7"/>
    </row>
    <row r="750" spans="2:4" ht="12.75" customHeight="1" x14ac:dyDescent="0.35">
      <c r="B750" s="7"/>
      <c r="C750" s="2"/>
      <c r="D750" s="7"/>
    </row>
    <row r="751" spans="2:4" ht="12.75" customHeight="1" x14ac:dyDescent="0.35">
      <c r="B751" s="7"/>
      <c r="C751" s="2"/>
      <c r="D751" s="7"/>
    </row>
    <row r="752" spans="2:4" ht="12.75" customHeight="1" x14ac:dyDescent="0.35">
      <c r="B752" s="7"/>
      <c r="C752" s="2"/>
      <c r="D752" s="7"/>
    </row>
    <row r="753" spans="2:4" ht="12.75" customHeight="1" x14ac:dyDescent="0.35">
      <c r="B753" s="7"/>
      <c r="C753" s="2"/>
      <c r="D753" s="7"/>
    </row>
    <row r="754" spans="2:4" ht="12.75" customHeight="1" x14ac:dyDescent="0.35">
      <c r="B754" s="7"/>
      <c r="C754" s="2"/>
      <c r="D754" s="7"/>
    </row>
    <row r="755" spans="2:4" ht="12.75" customHeight="1" x14ac:dyDescent="0.35">
      <c r="B755" s="7"/>
      <c r="C755" s="2"/>
      <c r="D755" s="7"/>
    </row>
    <row r="756" spans="2:4" ht="12.75" customHeight="1" x14ac:dyDescent="0.35">
      <c r="B756" s="7"/>
      <c r="C756" s="2"/>
      <c r="D756" s="7"/>
    </row>
    <row r="757" spans="2:4" ht="12.75" customHeight="1" x14ac:dyDescent="0.35">
      <c r="B757" s="7"/>
      <c r="C757" s="2"/>
      <c r="D757" s="7"/>
    </row>
    <row r="758" spans="2:4" ht="12.75" customHeight="1" x14ac:dyDescent="0.35">
      <c r="B758" s="7"/>
      <c r="C758" s="2"/>
      <c r="D758" s="7"/>
    </row>
    <row r="759" spans="2:4" ht="12.75" customHeight="1" x14ac:dyDescent="0.35">
      <c r="B759" s="7"/>
      <c r="C759" s="2"/>
      <c r="D759" s="7"/>
    </row>
    <row r="760" spans="2:4" ht="12.75" customHeight="1" x14ac:dyDescent="0.35">
      <c r="B760" s="7"/>
      <c r="C760" s="2"/>
      <c r="D760" s="7"/>
    </row>
    <row r="761" spans="2:4" ht="12.75" customHeight="1" x14ac:dyDescent="0.35">
      <c r="B761" s="7"/>
      <c r="C761" s="2"/>
      <c r="D761" s="7"/>
    </row>
    <row r="762" spans="2:4" ht="12.75" customHeight="1" x14ac:dyDescent="0.35">
      <c r="B762" s="7"/>
      <c r="C762" s="2"/>
      <c r="D762" s="7"/>
    </row>
    <row r="763" spans="2:4" ht="12.75" customHeight="1" x14ac:dyDescent="0.35">
      <c r="B763" s="7"/>
      <c r="C763" s="2"/>
      <c r="D763" s="7"/>
    </row>
    <row r="764" spans="2:4" ht="12.75" customHeight="1" x14ac:dyDescent="0.35">
      <c r="B764" s="7"/>
      <c r="C764" s="2"/>
      <c r="D764" s="7"/>
    </row>
    <row r="765" spans="2:4" ht="12.75" customHeight="1" x14ac:dyDescent="0.35">
      <c r="B765" s="7"/>
      <c r="C765" s="2"/>
      <c r="D765" s="7"/>
    </row>
    <row r="766" spans="2:4" ht="12.75" customHeight="1" x14ac:dyDescent="0.35">
      <c r="B766" s="7"/>
      <c r="C766" s="2"/>
      <c r="D766" s="7"/>
    </row>
    <row r="767" spans="2:4" ht="12.75" customHeight="1" x14ac:dyDescent="0.35">
      <c r="B767" s="7"/>
      <c r="C767" s="2"/>
      <c r="D767" s="7"/>
    </row>
    <row r="768" spans="2:4" ht="12.75" customHeight="1" x14ac:dyDescent="0.35">
      <c r="B768" s="7"/>
      <c r="C768" s="2"/>
      <c r="D768" s="7"/>
    </row>
    <row r="769" spans="2:4" ht="12.75" customHeight="1" x14ac:dyDescent="0.35">
      <c r="B769" s="7"/>
      <c r="C769" s="2"/>
      <c r="D769" s="7"/>
    </row>
    <row r="770" spans="2:4" ht="12.75" customHeight="1" x14ac:dyDescent="0.35">
      <c r="B770" s="7"/>
      <c r="C770" s="2"/>
      <c r="D770" s="7"/>
    </row>
    <row r="771" spans="2:4" ht="12.75" customHeight="1" x14ac:dyDescent="0.35">
      <c r="B771" s="7"/>
      <c r="C771" s="2"/>
      <c r="D771" s="7"/>
    </row>
    <row r="772" spans="2:4" ht="12.75" customHeight="1" x14ac:dyDescent="0.35">
      <c r="B772" s="7"/>
      <c r="C772" s="2"/>
      <c r="D772" s="7"/>
    </row>
    <row r="773" spans="2:4" ht="12.75" customHeight="1" x14ac:dyDescent="0.35">
      <c r="B773" s="7"/>
      <c r="C773" s="2"/>
      <c r="D773" s="7"/>
    </row>
    <row r="774" spans="2:4" ht="12.75" customHeight="1" x14ac:dyDescent="0.35">
      <c r="B774" s="7"/>
      <c r="C774" s="2"/>
      <c r="D774" s="7"/>
    </row>
    <row r="775" spans="2:4" ht="12.75" customHeight="1" x14ac:dyDescent="0.35">
      <c r="B775" s="7"/>
      <c r="C775" s="2"/>
      <c r="D775" s="7"/>
    </row>
    <row r="776" spans="2:4" ht="12.75" customHeight="1" x14ac:dyDescent="0.35">
      <c r="B776" s="7"/>
      <c r="C776" s="2"/>
      <c r="D776" s="7"/>
    </row>
    <row r="777" spans="2:4" ht="12.75" customHeight="1" x14ac:dyDescent="0.35">
      <c r="B777" s="7"/>
      <c r="C777" s="2"/>
      <c r="D777" s="7"/>
    </row>
    <row r="778" spans="2:4" ht="12.75" customHeight="1" x14ac:dyDescent="0.35">
      <c r="B778" s="7"/>
      <c r="C778" s="2"/>
      <c r="D778" s="7"/>
    </row>
    <row r="779" spans="2:4" ht="12.75" customHeight="1" x14ac:dyDescent="0.35">
      <c r="B779" s="7"/>
      <c r="C779" s="2"/>
      <c r="D779" s="7"/>
    </row>
    <row r="780" spans="2:4" ht="12.75" customHeight="1" x14ac:dyDescent="0.35">
      <c r="B780" s="7"/>
      <c r="C780" s="2"/>
      <c r="D780" s="7"/>
    </row>
    <row r="781" spans="2:4" ht="12.75" customHeight="1" x14ac:dyDescent="0.35">
      <c r="B781" s="7"/>
      <c r="C781" s="2"/>
      <c r="D781" s="7"/>
    </row>
    <row r="782" spans="2:4" ht="12.75" customHeight="1" x14ac:dyDescent="0.35">
      <c r="B782" s="7"/>
      <c r="C782" s="2"/>
      <c r="D782" s="7"/>
    </row>
    <row r="783" spans="2:4" ht="12.75" customHeight="1" x14ac:dyDescent="0.35">
      <c r="B783" s="7"/>
      <c r="C783" s="2"/>
      <c r="D783" s="7"/>
    </row>
    <row r="784" spans="2:4" ht="12.75" customHeight="1" x14ac:dyDescent="0.35">
      <c r="B784" s="7"/>
      <c r="C784" s="2"/>
      <c r="D784" s="7"/>
    </row>
    <row r="785" spans="2:4" ht="12.75" customHeight="1" x14ac:dyDescent="0.35">
      <c r="B785" s="7"/>
      <c r="C785" s="2"/>
      <c r="D785" s="7"/>
    </row>
    <row r="786" spans="2:4" ht="12.75" customHeight="1" x14ac:dyDescent="0.35">
      <c r="B786" s="7"/>
      <c r="C786" s="2"/>
      <c r="D786" s="7"/>
    </row>
    <row r="787" spans="2:4" ht="12.75" customHeight="1" x14ac:dyDescent="0.35">
      <c r="B787" s="7"/>
      <c r="C787" s="2"/>
      <c r="D787" s="7"/>
    </row>
    <row r="788" spans="2:4" ht="12.75" customHeight="1" x14ac:dyDescent="0.35">
      <c r="B788" s="7"/>
      <c r="C788" s="2"/>
      <c r="D788" s="7"/>
    </row>
    <row r="789" spans="2:4" ht="12.75" customHeight="1" x14ac:dyDescent="0.35">
      <c r="B789" s="7"/>
      <c r="C789" s="2"/>
      <c r="D789" s="7"/>
    </row>
    <row r="790" spans="2:4" ht="12.75" customHeight="1" x14ac:dyDescent="0.35">
      <c r="B790" s="7"/>
      <c r="C790" s="2"/>
      <c r="D790" s="7"/>
    </row>
    <row r="791" spans="2:4" ht="12.75" customHeight="1" x14ac:dyDescent="0.35">
      <c r="B791" s="7"/>
      <c r="C791" s="2"/>
      <c r="D791" s="7"/>
    </row>
    <row r="792" spans="2:4" ht="12.75" customHeight="1" x14ac:dyDescent="0.35">
      <c r="B792" s="7"/>
      <c r="C792" s="2"/>
      <c r="D792" s="7"/>
    </row>
    <row r="793" spans="2:4" ht="12.75" customHeight="1" x14ac:dyDescent="0.35">
      <c r="B793" s="7"/>
      <c r="C793" s="2"/>
      <c r="D793" s="7"/>
    </row>
    <row r="794" spans="2:4" ht="12.75" customHeight="1" x14ac:dyDescent="0.35">
      <c r="B794" s="7"/>
      <c r="C794" s="2"/>
      <c r="D794" s="7"/>
    </row>
    <row r="795" spans="2:4" ht="12.75" customHeight="1" x14ac:dyDescent="0.35">
      <c r="B795" s="7"/>
      <c r="C795" s="2"/>
      <c r="D795" s="7"/>
    </row>
    <row r="796" spans="2:4" ht="12.75" customHeight="1" x14ac:dyDescent="0.35">
      <c r="B796" s="7"/>
      <c r="C796" s="2"/>
      <c r="D796" s="7"/>
    </row>
    <row r="797" spans="2:4" ht="12.75" customHeight="1" x14ac:dyDescent="0.35">
      <c r="B797" s="7"/>
      <c r="C797" s="2"/>
      <c r="D797" s="7"/>
    </row>
    <row r="798" spans="2:4" ht="12.75" customHeight="1" x14ac:dyDescent="0.35">
      <c r="B798" s="7"/>
      <c r="C798" s="2"/>
      <c r="D798" s="7"/>
    </row>
    <row r="799" spans="2:4" ht="12.75" customHeight="1" x14ac:dyDescent="0.35">
      <c r="B799" s="7"/>
      <c r="C799" s="2"/>
      <c r="D799" s="7"/>
    </row>
    <row r="800" spans="2:4" ht="12.75" customHeight="1" x14ac:dyDescent="0.35">
      <c r="B800" s="7"/>
      <c r="C800" s="2"/>
      <c r="D800" s="7"/>
    </row>
    <row r="801" spans="2:4" ht="12.75" customHeight="1" x14ac:dyDescent="0.35">
      <c r="B801" s="7"/>
      <c r="C801" s="2"/>
      <c r="D801" s="7"/>
    </row>
    <row r="802" spans="2:4" ht="12.75" customHeight="1" x14ac:dyDescent="0.35">
      <c r="B802" s="7"/>
      <c r="C802" s="2"/>
      <c r="D802" s="7"/>
    </row>
    <row r="803" spans="2:4" ht="12.75" customHeight="1" x14ac:dyDescent="0.35">
      <c r="B803" s="7"/>
      <c r="C803" s="2"/>
      <c r="D803" s="7"/>
    </row>
    <row r="804" spans="2:4" ht="12.75" customHeight="1" x14ac:dyDescent="0.35">
      <c r="B804" s="7"/>
      <c r="C804" s="2"/>
      <c r="D804" s="7"/>
    </row>
    <row r="805" spans="2:4" ht="12.75" customHeight="1" x14ac:dyDescent="0.35">
      <c r="B805" s="7"/>
      <c r="C805" s="2"/>
      <c r="D805" s="7"/>
    </row>
    <row r="806" spans="2:4" ht="12.75" customHeight="1" x14ac:dyDescent="0.35">
      <c r="B806" s="7"/>
      <c r="C806" s="2"/>
      <c r="D806" s="7"/>
    </row>
    <row r="807" spans="2:4" ht="12.75" customHeight="1" x14ac:dyDescent="0.35">
      <c r="B807" s="7"/>
      <c r="C807" s="2"/>
      <c r="D807" s="7"/>
    </row>
    <row r="808" spans="2:4" ht="12.75" customHeight="1" x14ac:dyDescent="0.35">
      <c r="B808" s="7"/>
      <c r="C808" s="2"/>
      <c r="D808" s="7"/>
    </row>
    <row r="809" spans="2:4" ht="12.75" customHeight="1" x14ac:dyDescent="0.35">
      <c r="B809" s="7"/>
      <c r="C809" s="2"/>
      <c r="D809" s="7"/>
    </row>
    <row r="810" spans="2:4" ht="12.75" customHeight="1" x14ac:dyDescent="0.35">
      <c r="B810" s="7"/>
      <c r="C810" s="2"/>
      <c r="D810" s="7"/>
    </row>
    <row r="811" spans="2:4" ht="12.75" customHeight="1" x14ac:dyDescent="0.35">
      <c r="B811" s="7"/>
      <c r="C811" s="2"/>
      <c r="D811" s="7"/>
    </row>
    <row r="812" spans="2:4" ht="12.75" customHeight="1" x14ac:dyDescent="0.35">
      <c r="B812" s="7"/>
      <c r="C812" s="2"/>
      <c r="D812" s="7"/>
    </row>
    <row r="813" spans="2:4" ht="12.75" customHeight="1" x14ac:dyDescent="0.35">
      <c r="B813" s="7"/>
      <c r="C813" s="2"/>
      <c r="D813" s="7"/>
    </row>
    <row r="814" spans="2:4" ht="12.75" customHeight="1" x14ac:dyDescent="0.35">
      <c r="B814" s="7"/>
      <c r="C814" s="2"/>
      <c r="D814" s="7"/>
    </row>
    <row r="815" spans="2:4" ht="12.75" customHeight="1" x14ac:dyDescent="0.35">
      <c r="B815" s="7"/>
      <c r="C815" s="2"/>
      <c r="D815" s="7"/>
    </row>
    <row r="816" spans="2:4" ht="12.75" customHeight="1" x14ac:dyDescent="0.35">
      <c r="B816" s="7"/>
      <c r="C816" s="2"/>
      <c r="D816" s="7"/>
    </row>
    <row r="817" spans="2:4" ht="12.75" customHeight="1" x14ac:dyDescent="0.35">
      <c r="B817" s="7"/>
      <c r="C817" s="2"/>
      <c r="D817" s="7"/>
    </row>
    <row r="818" spans="2:4" ht="12.75" customHeight="1" x14ac:dyDescent="0.35">
      <c r="B818" s="7"/>
      <c r="C818" s="2"/>
      <c r="D818" s="7"/>
    </row>
    <row r="819" spans="2:4" ht="12.75" customHeight="1" x14ac:dyDescent="0.35">
      <c r="B819" s="7"/>
      <c r="C819" s="2"/>
      <c r="D819" s="7"/>
    </row>
    <row r="820" spans="2:4" ht="12.75" customHeight="1" x14ac:dyDescent="0.35">
      <c r="B820" s="7"/>
      <c r="C820" s="2"/>
      <c r="D820" s="7"/>
    </row>
    <row r="821" spans="2:4" ht="12.75" customHeight="1" x14ac:dyDescent="0.35">
      <c r="B821" s="7"/>
      <c r="C821" s="2"/>
      <c r="D821" s="7"/>
    </row>
    <row r="822" spans="2:4" ht="12.75" customHeight="1" x14ac:dyDescent="0.35">
      <c r="B822" s="7"/>
      <c r="C822" s="2"/>
      <c r="D822" s="7"/>
    </row>
    <row r="823" spans="2:4" ht="12.75" customHeight="1" x14ac:dyDescent="0.35">
      <c r="B823" s="7"/>
      <c r="C823" s="2"/>
      <c r="D823" s="7"/>
    </row>
    <row r="824" spans="2:4" ht="12.75" customHeight="1" x14ac:dyDescent="0.35">
      <c r="B824" s="7"/>
      <c r="C824" s="2"/>
      <c r="D824" s="7"/>
    </row>
    <row r="825" spans="2:4" ht="12.75" customHeight="1" x14ac:dyDescent="0.35">
      <c r="B825" s="7"/>
      <c r="C825" s="2"/>
      <c r="D825" s="7"/>
    </row>
    <row r="826" spans="2:4" ht="12.75" customHeight="1" x14ac:dyDescent="0.35">
      <c r="B826" s="7"/>
      <c r="C826" s="2"/>
      <c r="D826" s="7"/>
    </row>
    <row r="827" spans="2:4" ht="12.75" customHeight="1" x14ac:dyDescent="0.35">
      <c r="B827" s="7"/>
      <c r="C827" s="2"/>
      <c r="D827" s="7"/>
    </row>
    <row r="828" spans="2:4" ht="12.75" customHeight="1" x14ac:dyDescent="0.35">
      <c r="B828" s="7"/>
      <c r="C828" s="2"/>
      <c r="D828" s="7"/>
    </row>
    <row r="829" spans="2:4" ht="12.75" customHeight="1" x14ac:dyDescent="0.35">
      <c r="B829" s="7"/>
      <c r="C829" s="2"/>
      <c r="D829" s="7"/>
    </row>
    <row r="830" spans="2:4" ht="12.75" customHeight="1" x14ac:dyDescent="0.35">
      <c r="B830" s="7"/>
      <c r="C830" s="2"/>
      <c r="D830" s="7"/>
    </row>
    <row r="831" spans="2:4" ht="12.75" customHeight="1" x14ac:dyDescent="0.35">
      <c r="B831" s="7"/>
      <c r="C831" s="2"/>
      <c r="D831" s="7"/>
    </row>
    <row r="832" spans="2:4" ht="12.75" customHeight="1" x14ac:dyDescent="0.35">
      <c r="B832" s="7"/>
      <c r="C832" s="2"/>
      <c r="D832" s="7"/>
    </row>
    <row r="833" spans="2:4" ht="12.75" customHeight="1" x14ac:dyDescent="0.35">
      <c r="B833" s="7"/>
      <c r="C833" s="2"/>
      <c r="D833" s="7"/>
    </row>
    <row r="834" spans="2:4" ht="12.75" customHeight="1" x14ac:dyDescent="0.35">
      <c r="B834" s="7"/>
      <c r="C834" s="2"/>
      <c r="D834" s="7"/>
    </row>
    <row r="835" spans="2:4" ht="12.75" customHeight="1" x14ac:dyDescent="0.35">
      <c r="B835" s="7"/>
      <c r="C835" s="2"/>
      <c r="D835" s="7"/>
    </row>
    <row r="836" spans="2:4" ht="12.75" customHeight="1" x14ac:dyDescent="0.35">
      <c r="B836" s="7"/>
      <c r="C836" s="2"/>
      <c r="D836" s="7"/>
    </row>
    <row r="837" spans="2:4" ht="12.75" customHeight="1" x14ac:dyDescent="0.35">
      <c r="B837" s="7"/>
      <c r="C837" s="2"/>
      <c r="D837" s="7"/>
    </row>
    <row r="838" spans="2:4" ht="12.75" customHeight="1" x14ac:dyDescent="0.35">
      <c r="B838" s="7"/>
      <c r="C838" s="2"/>
      <c r="D838" s="7"/>
    </row>
    <row r="839" spans="2:4" ht="12.75" customHeight="1" x14ac:dyDescent="0.35">
      <c r="B839" s="7"/>
      <c r="C839" s="2"/>
      <c r="D839" s="7"/>
    </row>
    <row r="840" spans="2:4" ht="12.75" customHeight="1" x14ac:dyDescent="0.35">
      <c r="B840" s="7"/>
      <c r="C840" s="2"/>
      <c r="D840" s="7"/>
    </row>
    <row r="841" spans="2:4" ht="12.75" customHeight="1" x14ac:dyDescent="0.35">
      <c r="B841" s="7"/>
      <c r="C841" s="2"/>
      <c r="D841" s="7"/>
    </row>
    <row r="842" spans="2:4" ht="12.75" customHeight="1" x14ac:dyDescent="0.35">
      <c r="B842" s="7"/>
      <c r="C842" s="2"/>
      <c r="D842" s="7"/>
    </row>
    <row r="843" spans="2:4" ht="12.75" customHeight="1" x14ac:dyDescent="0.35">
      <c r="B843" s="7"/>
      <c r="C843" s="2"/>
      <c r="D843" s="7"/>
    </row>
    <row r="844" spans="2:4" ht="12.75" customHeight="1" x14ac:dyDescent="0.35">
      <c r="B844" s="7"/>
      <c r="C844" s="2"/>
      <c r="D844" s="7"/>
    </row>
    <row r="845" spans="2:4" ht="12.75" customHeight="1" x14ac:dyDescent="0.35">
      <c r="B845" s="7"/>
      <c r="C845" s="2"/>
      <c r="D845" s="7"/>
    </row>
    <row r="846" spans="2:4" ht="12.75" customHeight="1" x14ac:dyDescent="0.35">
      <c r="B846" s="7"/>
      <c r="C846" s="2"/>
      <c r="D846" s="7"/>
    </row>
    <row r="847" spans="2:4" ht="12.75" customHeight="1" x14ac:dyDescent="0.35">
      <c r="B847" s="7"/>
      <c r="C847" s="2"/>
      <c r="D847" s="7"/>
    </row>
    <row r="848" spans="2:4" ht="12.75" customHeight="1" x14ac:dyDescent="0.35">
      <c r="B848" s="7"/>
      <c r="C848" s="2"/>
      <c r="D848" s="7"/>
    </row>
    <row r="849" spans="2:4" ht="12.75" customHeight="1" x14ac:dyDescent="0.35">
      <c r="B849" s="7"/>
      <c r="C849" s="2"/>
      <c r="D849" s="7"/>
    </row>
    <row r="850" spans="2:4" ht="12.75" customHeight="1" x14ac:dyDescent="0.35">
      <c r="B850" s="7"/>
      <c r="C850" s="2"/>
      <c r="D850" s="7"/>
    </row>
    <row r="851" spans="2:4" ht="12.75" customHeight="1" x14ac:dyDescent="0.35">
      <c r="B851" s="7"/>
      <c r="C851" s="2"/>
      <c r="D851" s="7"/>
    </row>
    <row r="852" spans="2:4" ht="12.75" customHeight="1" x14ac:dyDescent="0.35">
      <c r="B852" s="7"/>
      <c r="C852" s="2"/>
      <c r="D852" s="7"/>
    </row>
    <row r="853" spans="2:4" ht="12.75" customHeight="1" x14ac:dyDescent="0.35">
      <c r="B853" s="7"/>
      <c r="C853" s="2"/>
      <c r="D853" s="7"/>
    </row>
    <row r="854" spans="2:4" ht="12.75" customHeight="1" x14ac:dyDescent="0.35">
      <c r="B854" s="7"/>
      <c r="C854" s="2"/>
      <c r="D854" s="7"/>
    </row>
    <row r="855" spans="2:4" ht="12.75" customHeight="1" x14ac:dyDescent="0.35">
      <c r="B855" s="7"/>
      <c r="C855" s="2"/>
      <c r="D855" s="7"/>
    </row>
    <row r="856" spans="2:4" ht="12.75" customHeight="1" x14ac:dyDescent="0.35">
      <c r="B856" s="7"/>
      <c r="C856" s="2"/>
      <c r="D856" s="7"/>
    </row>
    <row r="857" spans="2:4" ht="12.75" customHeight="1" x14ac:dyDescent="0.35">
      <c r="B857" s="7"/>
      <c r="C857" s="2"/>
      <c r="D857" s="7"/>
    </row>
    <row r="858" spans="2:4" ht="12.75" customHeight="1" x14ac:dyDescent="0.35">
      <c r="B858" s="7"/>
      <c r="C858" s="2"/>
      <c r="D858" s="7"/>
    </row>
    <row r="859" spans="2:4" ht="12.75" customHeight="1" x14ac:dyDescent="0.35">
      <c r="B859" s="7"/>
      <c r="C859" s="2"/>
      <c r="D859" s="7"/>
    </row>
    <row r="860" spans="2:4" ht="12.75" customHeight="1" x14ac:dyDescent="0.35">
      <c r="B860" s="7"/>
      <c r="C860" s="2"/>
      <c r="D860" s="7"/>
    </row>
    <row r="861" spans="2:4" ht="12.75" customHeight="1" x14ac:dyDescent="0.35">
      <c r="B861" s="7"/>
      <c r="C861" s="2"/>
      <c r="D861" s="7"/>
    </row>
    <row r="862" spans="2:4" ht="12.75" customHeight="1" x14ac:dyDescent="0.35">
      <c r="B862" s="7"/>
      <c r="C862" s="2"/>
      <c r="D862" s="7"/>
    </row>
    <row r="863" spans="2:4" ht="12.75" customHeight="1" x14ac:dyDescent="0.35">
      <c r="B863" s="7"/>
      <c r="C863" s="2"/>
      <c r="D863" s="7"/>
    </row>
    <row r="864" spans="2:4" ht="12.75" customHeight="1" x14ac:dyDescent="0.35">
      <c r="B864" s="7"/>
      <c r="C864" s="2"/>
      <c r="D864" s="7"/>
    </row>
    <row r="865" spans="2:4" ht="12.75" customHeight="1" x14ac:dyDescent="0.35">
      <c r="B865" s="7"/>
      <c r="C865" s="2"/>
      <c r="D865" s="7"/>
    </row>
    <row r="866" spans="2:4" ht="12.75" customHeight="1" x14ac:dyDescent="0.35">
      <c r="B866" s="7"/>
      <c r="C866" s="2"/>
      <c r="D866" s="7"/>
    </row>
    <row r="867" spans="2:4" ht="12.75" customHeight="1" x14ac:dyDescent="0.35">
      <c r="B867" s="7"/>
      <c r="C867" s="2"/>
      <c r="D867" s="7"/>
    </row>
    <row r="868" spans="2:4" ht="12.75" customHeight="1" x14ac:dyDescent="0.35">
      <c r="B868" s="7"/>
      <c r="C868" s="2"/>
      <c r="D868" s="7"/>
    </row>
    <row r="869" spans="2:4" ht="12.75" customHeight="1" x14ac:dyDescent="0.35">
      <c r="B869" s="7"/>
      <c r="C869" s="2"/>
      <c r="D869" s="7"/>
    </row>
    <row r="870" spans="2:4" ht="12.75" customHeight="1" x14ac:dyDescent="0.35">
      <c r="B870" s="7"/>
      <c r="C870" s="2"/>
      <c r="D870" s="7"/>
    </row>
    <row r="871" spans="2:4" ht="12.75" customHeight="1" x14ac:dyDescent="0.35">
      <c r="B871" s="7"/>
      <c r="C871" s="2"/>
      <c r="D871" s="7"/>
    </row>
    <row r="872" spans="2:4" ht="12.75" customHeight="1" x14ac:dyDescent="0.35">
      <c r="B872" s="7"/>
      <c r="C872" s="2"/>
      <c r="D872" s="7"/>
    </row>
    <row r="873" spans="2:4" ht="12.75" customHeight="1" x14ac:dyDescent="0.35">
      <c r="B873" s="7"/>
      <c r="C873" s="2"/>
      <c r="D873" s="7"/>
    </row>
    <row r="874" spans="2:4" ht="12.75" customHeight="1" x14ac:dyDescent="0.35">
      <c r="B874" s="7"/>
      <c r="C874" s="2"/>
      <c r="D874" s="7"/>
    </row>
    <row r="875" spans="2:4" ht="12.75" customHeight="1" x14ac:dyDescent="0.35">
      <c r="B875" s="7"/>
      <c r="C875" s="2"/>
      <c r="D875" s="7"/>
    </row>
    <row r="876" spans="2:4" ht="12.75" customHeight="1" x14ac:dyDescent="0.35">
      <c r="B876" s="7"/>
      <c r="C876" s="2"/>
      <c r="D876" s="7"/>
    </row>
    <row r="877" spans="2:4" ht="12.75" customHeight="1" x14ac:dyDescent="0.35">
      <c r="B877" s="7"/>
      <c r="C877" s="2"/>
      <c r="D877" s="7"/>
    </row>
    <row r="878" spans="2:4" ht="12.75" customHeight="1" x14ac:dyDescent="0.35">
      <c r="B878" s="7"/>
      <c r="C878" s="2"/>
      <c r="D878" s="7"/>
    </row>
    <row r="879" spans="2:4" ht="12.75" customHeight="1" x14ac:dyDescent="0.35">
      <c r="B879" s="7"/>
      <c r="C879" s="2"/>
      <c r="D879" s="7"/>
    </row>
    <row r="880" spans="2:4" ht="12.75" customHeight="1" x14ac:dyDescent="0.35">
      <c r="B880" s="7"/>
      <c r="C880" s="2"/>
      <c r="D880" s="7"/>
    </row>
    <row r="881" spans="2:4" ht="12.75" customHeight="1" x14ac:dyDescent="0.35">
      <c r="B881" s="7"/>
      <c r="C881" s="2"/>
      <c r="D881" s="7"/>
    </row>
    <row r="882" spans="2:4" ht="12.75" customHeight="1" x14ac:dyDescent="0.35">
      <c r="B882" s="7"/>
      <c r="C882" s="2"/>
      <c r="D882" s="7"/>
    </row>
    <row r="883" spans="2:4" ht="12.75" customHeight="1" x14ac:dyDescent="0.35">
      <c r="B883" s="7"/>
      <c r="C883" s="2"/>
      <c r="D883" s="7"/>
    </row>
    <row r="884" spans="2:4" ht="12.75" customHeight="1" x14ac:dyDescent="0.35">
      <c r="B884" s="7"/>
      <c r="C884" s="2"/>
      <c r="D884" s="7"/>
    </row>
    <row r="885" spans="2:4" ht="12.75" customHeight="1" x14ac:dyDescent="0.35">
      <c r="B885" s="7"/>
      <c r="C885" s="2"/>
      <c r="D885" s="7"/>
    </row>
    <row r="886" spans="2:4" ht="12.75" customHeight="1" x14ac:dyDescent="0.35">
      <c r="B886" s="7"/>
      <c r="C886" s="2"/>
      <c r="D886" s="7"/>
    </row>
    <row r="887" spans="2:4" ht="12.75" customHeight="1" x14ac:dyDescent="0.35">
      <c r="B887" s="7"/>
      <c r="C887" s="2"/>
      <c r="D887" s="7"/>
    </row>
    <row r="888" spans="2:4" ht="12.75" customHeight="1" x14ac:dyDescent="0.35">
      <c r="B888" s="7"/>
      <c r="C888" s="2"/>
      <c r="D888" s="7"/>
    </row>
    <row r="889" spans="2:4" ht="12.75" customHeight="1" x14ac:dyDescent="0.35">
      <c r="B889" s="7"/>
      <c r="C889" s="2"/>
      <c r="D889" s="7"/>
    </row>
    <row r="890" spans="2:4" ht="12.75" customHeight="1" x14ac:dyDescent="0.35">
      <c r="B890" s="7"/>
      <c r="C890" s="2"/>
      <c r="D890" s="7"/>
    </row>
    <row r="891" spans="2:4" ht="12.75" customHeight="1" x14ac:dyDescent="0.35">
      <c r="B891" s="7"/>
      <c r="C891" s="2"/>
      <c r="D891" s="7"/>
    </row>
    <row r="892" spans="2:4" ht="12.75" customHeight="1" x14ac:dyDescent="0.35">
      <c r="B892" s="7"/>
      <c r="C892" s="2"/>
      <c r="D892" s="7"/>
    </row>
    <row r="893" spans="2:4" ht="12.75" customHeight="1" x14ac:dyDescent="0.35">
      <c r="B893" s="7"/>
      <c r="C893" s="2"/>
      <c r="D893" s="7"/>
    </row>
    <row r="894" spans="2:4" ht="12.75" customHeight="1" x14ac:dyDescent="0.35">
      <c r="B894" s="7"/>
      <c r="C894" s="2"/>
      <c r="D894" s="7"/>
    </row>
    <row r="895" spans="2:4" ht="12.75" customHeight="1" x14ac:dyDescent="0.35">
      <c r="B895" s="7"/>
      <c r="C895" s="2"/>
      <c r="D895" s="7"/>
    </row>
    <row r="896" spans="2:4" ht="12.75" customHeight="1" x14ac:dyDescent="0.35">
      <c r="B896" s="7"/>
      <c r="C896" s="2"/>
      <c r="D896" s="7"/>
    </row>
    <row r="897" spans="2:4" ht="12.75" customHeight="1" x14ac:dyDescent="0.35">
      <c r="B897" s="7"/>
      <c r="C897" s="2"/>
      <c r="D897" s="7"/>
    </row>
    <row r="898" spans="2:4" ht="12.75" customHeight="1" x14ac:dyDescent="0.35">
      <c r="B898" s="7"/>
      <c r="C898" s="2"/>
      <c r="D898" s="7"/>
    </row>
    <row r="899" spans="2:4" ht="12.75" customHeight="1" x14ac:dyDescent="0.35">
      <c r="B899" s="7"/>
      <c r="C899" s="2"/>
      <c r="D899" s="7"/>
    </row>
    <row r="900" spans="2:4" ht="12.75" customHeight="1" x14ac:dyDescent="0.35">
      <c r="B900" s="7"/>
      <c r="C900" s="2"/>
      <c r="D900" s="7"/>
    </row>
    <row r="901" spans="2:4" ht="12.75" customHeight="1" x14ac:dyDescent="0.35">
      <c r="B901" s="7"/>
      <c r="C901" s="2"/>
      <c r="D901" s="7"/>
    </row>
    <row r="902" spans="2:4" ht="12.75" customHeight="1" x14ac:dyDescent="0.35">
      <c r="B902" s="7"/>
      <c r="C902" s="2"/>
      <c r="D902" s="7"/>
    </row>
    <row r="903" spans="2:4" ht="12.75" customHeight="1" x14ac:dyDescent="0.35">
      <c r="B903" s="7"/>
      <c r="C903" s="2"/>
      <c r="D903" s="7"/>
    </row>
    <row r="904" spans="2:4" ht="12.75" customHeight="1" x14ac:dyDescent="0.35">
      <c r="B904" s="7"/>
      <c r="C904" s="2"/>
      <c r="D904" s="7"/>
    </row>
    <row r="905" spans="2:4" ht="12.75" customHeight="1" x14ac:dyDescent="0.35">
      <c r="B905" s="7"/>
      <c r="C905" s="2"/>
      <c r="D905" s="7"/>
    </row>
    <row r="906" spans="2:4" ht="12.75" customHeight="1" x14ac:dyDescent="0.35">
      <c r="B906" s="7"/>
      <c r="C906" s="2"/>
      <c r="D906" s="7"/>
    </row>
    <row r="907" spans="2:4" ht="12.75" customHeight="1" x14ac:dyDescent="0.35">
      <c r="B907" s="7"/>
      <c r="C907" s="2"/>
      <c r="D907" s="7"/>
    </row>
    <row r="908" spans="2:4" ht="12.75" customHeight="1" x14ac:dyDescent="0.35">
      <c r="B908" s="7"/>
      <c r="C908" s="2"/>
      <c r="D908" s="7"/>
    </row>
    <row r="909" spans="2:4" ht="12.75" customHeight="1" x14ac:dyDescent="0.35">
      <c r="B909" s="7"/>
      <c r="C909" s="2"/>
      <c r="D909" s="7"/>
    </row>
    <row r="910" spans="2:4" ht="12.75" customHeight="1" x14ac:dyDescent="0.35">
      <c r="B910" s="7"/>
      <c r="C910" s="2"/>
      <c r="D910" s="7"/>
    </row>
    <row r="911" spans="2:4" ht="12.75" customHeight="1" x14ac:dyDescent="0.35">
      <c r="B911" s="7"/>
      <c r="C911" s="2"/>
      <c r="D911" s="7"/>
    </row>
    <row r="912" spans="2:4" ht="12.75" customHeight="1" x14ac:dyDescent="0.35">
      <c r="B912" s="7"/>
      <c r="C912" s="2"/>
      <c r="D912" s="7"/>
    </row>
    <row r="913" spans="2:4" ht="12.75" customHeight="1" x14ac:dyDescent="0.35">
      <c r="B913" s="7"/>
      <c r="C913" s="2"/>
      <c r="D913" s="7"/>
    </row>
    <row r="914" spans="2:4" ht="12.75" customHeight="1" x14ac:dyDescent="0.35">
      <c r="B914" s="7"/>
      <c r="C914" s="2"/>
      <c r="D914" s="7"/>
    </row>
    <row r="915" spans="2:4" ht="12.75" customHeight="1" x14ac:dyDescent="0.35">
      <c r="B915" s="7"/>
      <c r="C915" s="2"/>
      <c r="D915" s="7"/>
    </row>
    <row r="916" spans="2:4" ht="12.75" customHeight="1" x14ac:dyDescent="0.35">
      <c r="B916" s="7"/>
      <c r="C916" s="2"/>
      <c r="D916" s="7"/>
    </row>
    <row r="917" spans="2:4" ht="12.75" customHeight="1" x14ac:dyDescent="0.35">
      <c r="B917" s="7"/>
      <c r="C917" s="2"/>
      <c r="D917" s="7"/>
    </row>
    <row r="918" spans="2:4" ht="12.75" customHeight="1" x14ac:dyDescent="0.35">
      <c r="B918" s="7"/>
      <c r="C918" s="2"/>
      <c r="D918" s="7"/>
    </row>
    <row r="919" spans="2:4" ht="12.75" customHeight="1" x14ac:dyDescent="0.35">
      <c r="B919" s="7"/>
      <c r="C919" s="2"/>
      <c r="D919" s="7"/>
    </row>
    <row r="920" spans="2:4" ht="12.75" customHeight="1" x14ac:dyDescent="0.35">
      <c r="B920" s="7"/>
      <c r="C920" s="2"/>
      <c r="D920" s="7"/>
    </row>
    <row r="921" spans="2:4" ht="12.75" customHeight="1" x14ac:dyDescent="0.35">
      <c r="B921" s="7"/>
      <c r="C921" s="2"/>
      <c r="D921" s="7"/>
    </row>
    <row r="922" spans="2:4" ht="12.75" customHeight="1" x14ac:dyDescent="0.35">
      <c r="B922" s="7"/>
      <c r="C922" s="2"/>
      <c r="D922" s="7"/>
    </row>
    <row r="923" spans="2:4" ht="12.75" customHeight="1" x14ac:dyDescent="0.35">
      <c r="B923" s="7"/>
      <c r="C923" s="2"/>
      <c r="D923" s="7"/>
    </row>
    <row r="924" spans="2:4" ht="12.75" customHeight="1" x14ac:dyDescent="0.35">
      <c r="B924" s="7"/>
      <c r="C924" s="2"/>
      <c r="D924" s="7"/>
    </row>
    <row r="925" spans="2:4" ht="12.75" customHeight="1" x14ac:dyDescent="0.35">
      <c r="B925" s="7"/>
      <c r="C925" s="2"/>
      <c r="D925" s="7"/>
    </row>
    <row r="926" spans="2:4" ht="12.75" customHeight="1" x14ac:dyDescent="0.35">
      <c r="B926" s="7"/>
      <c r="C926" s="2"/>
      <c r="D926" s="7"/>
    </row>
    <row r="927" spans="2:4" ht="12.75" customHeight="1" x14ac:dyDescent="0.35">
      <c r="B927" s="7"/>
      <c r="C927" s="2"/>
      <c r="D927" s="7"/>
    </row>
    <row r="928" spans="2:4" ht="12.75" customHeight="1" x14ac:dyDescent="0.35">
      <c r="B928" s="7"/>
      <c r="C928" s="2"/>
      <c r="D928" s="7"/>
    </row>
    <row r="929" spans="2:4" ht="12.75" customHeight="1" x14ac:dyDescent="0.35">
      <c r="B929" s="7"/>
      <c r="C929" s="2"/>
      <c r="D929" s="7"/>
    </row>
    <row r="930" spans="2:4" ht="12.75" customHeight="1" x14ac:dyDescent="0.35">
      <c r="B930" s="7"/>
      <c r="C930" s="2"/>
      <c r="D930" s="7"/>
    </row>
    <row r="931" spans="2:4" ht="12.75" customHeight="1" x14ac:dyDescent="0.35">
      <c r="B931" s="7"/>
      <c r="C931" s="2"/>
      <c r="D931" s="7"/>
    </row>
    <row r="932" spans="2:4" ht="12.75" customHeight="1" x14ac:dyDescent="0.35">
      <c r="B932" s="7"/>
      <c r="C932" s="2"/>
      <c r="D932" s="7"/>
    </row>
    <row r="933" spans="2:4" ht="12.75" customHeight="1" x14ac:dyDescent="0.35">
      <c r="B933" s="7"/>
      <c r="C933" s="2"/>
      <c r="D933" s="7"/>
    </row>
    <row r="934" spans="2:4" ht="12.75" customHeight="1" x14ac:dyDescent="0.35">
      <c r="B934" s="7"/>
      <c r="C934" s="2"/>
      <c r="D934" s="7"/>
    </row>
    <row r="935" spans="2:4" ht="12.75" customHeight="1" x14ac:dyDescent="0.35">
      <c r="B935" s="7"/>
      <c r="C935" s="2"/>
      <c r="D935" s="7"/>
    </row>
    <row r="936" spans="2:4" ht="12.75" customHeight="1" x14ac:dyDescent="0.35">
      <c r="B936" s="7"/>
      <c r="C936" s="2"/>
      <c r="D936" s="7"/>
    </row>
    <row r="937" spans="2:4" ht="12.75" customHeight="1" x14ac:dyDescent="0.35">
      <c r="B937" s="7"/>
      <c r="C937" s="2"/>
      <c r="D937" s="7"/>
    </row>
    <row r="938" spans="2:4" ht="12.75" customHeight="1" x14ac:dyDescent="0.35">
      <c r="B938" s="7"/>
      <c r="C938" s="2"/>
      <c r="D938" s="7"/>
    </row>
    <row r="939" spans="2:4" ht="12.75" customHeight="1" x14ac:dyDescent="0.35">
      <c r="B939" s="7"/>
      <c r="C939" s="2"/>
      <c r="D939" s="7"/>
    </row>
    <row r="940" spans="2:4" ht="12.75" customHeight="1" x14ac:dyDescent="0.35">
      <c r="B940" s="7"/>
      <c r="C940" s="2"/>
      <c r="D940" s="7"/>
    </row>
    <row r="941" spans="2:4" ht="12.75" customHeight="1" x14ac:dyDescent="0.35">
      <c r="B941" s="7"/>
      <c r="C941" s="2"/>
      <c r="D941" s="7"/>
    </row>
    <row r="942" spans="2:4" ht="12.75" customHeight="1" x14ac:dyDescent="0.35">
      <c r="B942" s="7"/>
      <c r="C942" s="2"/>
      <c r="D942" s="7"/>
    </row>
    <row r="943" spans="2:4" ht="12.75" customHeight="1" x14ac:dyDescent="0.35">
      <c r="B943" s="7"/>
      <c r="C943" s="2"/>
      <c r="D943" s="7"/>
    </row>
    <row r="944" spans="2:4" ht="12.75" customHeight="1" x14ac:dyDescent="0.35">
      <c r="B944" s="7"/>
      <c r="C944" s="2"/>
      <c r="D944" s="7"/>
    </row>
    <row r="945" spans="2:4" ht="12.75" customHeight="1" x14ac:dyDescent="0.35">
      <c r="B945" s="7"/>
      <c r="C945" s="2"/>
      <c r="D945" s="7"/>
    </row>
    <row r="946" spans="2:4" ht="12.75" customHeight="1" x14ac:dyDescent="0.35">
      <c r="B946" s="7"/>
      <c r="C946" s="2"/>
      <c r="D946" s="7"/>
    </row>
    <row r="947" spans="2:4" ht="12.75" customHeight="1" x14ac:dyDescent="0.35">
      <c r="B947" s="7"/>
      <c r="C947" s="2"/>
      <c r="D947" s="7"/>
    </row>
    <row r="948" spans="2:4" ht="12.75" customHeight="1" x14ac:dyDescent="0.35">
      <c r="B948" s="7"/>
      <c r="C948" s="2"/>
      <c r="D948" s="7"/>
    </row>
    <row r="949" spans="2:4" ht="12.75" customHeight="1" x14ac:dyDescent="0.35">
      <c r="B949" s="7"/>
      <c r="C949" s="2"/>
      <c r="D949" s="7"/>
    </row>
    <row r="950" spans="2:4" ht="12.75" customHeight="1" x14ac:dyDescent="0.35">
      <c r="B950" s="7"/>
      <c r="C950" s="2"/>
      <c r="D950" s="7"/>
    </row>
    <row r="951" spans="2:4" ht="12.75" customHeight="1" x14ac:dyDescent="0.35">
      <c r="B951" s="7"/>
      <c r="C951" s="2"/>
      <c r="D951" s="7"/>
    </row>
    <row r="952" spans="2:4" ht="12.75" customHeight="1" x14ac:dyDescent="0.35">
      <c r="B952" s="7"/>
      <c r="C952" s="2"/>
      <c r="D952" s="7"/>
    </row>
    <row r="953" spans="2:4" ht="12.75" customHeight="1" x14ac:dyDescent="0.35">
      <c r="B953" s="7"/>
      <c r="C953" s="2"/>
      <c r="D953" s="7"/>
    </row>
    <row r="954" spans="2:4" ht="12.75" customHeight="1" x14ac:dyDescent="0.35">
      <c r="B954" s="7"/>
      <c r="C954" s="2"/>
      <c r="D954" s="7"/>
    </row>
    <row r="955" spans="2:4" ht="12.75" customHeight="1" x14ac:dyDescent="0.35">
      <c r="B955" s="7"/>
      <c r="C955" s="2"/>
      <c r="D955" s="7"/>
    </row>
    <row r="956" spans="2:4" ht="12.75" customHeight="1" x14ac:dyDescent="0.35">
      <c r="B956" s="7"/>
      <c r="C956" s="2"/>
      <c r="D956" s="7"/>
    </row>
    <row r="957" spans="2:4" ht="12.75" customHeight="1" x14ac:dyDescent="0.35">
      <c r="B957" s="7"/>
      <c r="C957" s="2"/>
      <c r="D957" s="7"/>
    </row>
    <row r="958" spans="2:4" ht="12.75" customHeight="1" x14ac:dyDescent="0.35">
      <c r="B958" s="7"/>
      <c r="C958" s="2"/>
      <c r="D958" s="7"/>
    </row>
    <row r="959" spans="2:4" ht="12.75" customHeight="1" x14ac:dyDescent="0.35">
      <c r="B959" s="7"/>
      <c r="C959" s="2"/>
      <c r="D959" s="7"/>
    </row>
    <row r="960" spans="2:4" ht="12.75" customHeight="1" x14ac:dyDescent="0.35">
      <c r="B960" s="7"/>
      <c r="C960" s="2"/>
      <c r="D960" s="7"/>
    </row>
    <row r="961" spans="2:4" ht="12.75" customHeight="1" x14ac:dyDescent="0.35">
      <c r="B961" s="7"/>
      <c r="C961" s="2"/>
      <c r="D961" s="7"/>
    </row>
    <row r="962" spans="2:4" ht="12.75" customHeight="1" x14ac:dyDescent="0.35">
      <c r="B962" s="7"/>
      <c r="C962" s="2"/>
      <c r="D962" s="7"/>
    </row>
    <row r="963" spans="2:4" ht="12.75" customHeight="1" x14ac:dyDescent="0.35">
      <c r="B963" s="7"/>
      <c r="C963" s="2"/>
      <c r="D963" s="7"/>
    </row>
    <row r="964" spans="2:4" ht="12.75" customHeight="1" x14ac:dyDescent="0.35">
      <c r="B964" s="7"/>
      <c r="C964" s="2"/>
      <c r="D964" s="7"/>
    </row>
    <row r="965" spans="2:4" ht="12.75" customHeight="1" x14ac:dyDescent="0.35">
      <c r="B965" s="7"/>
      <c r="C965" s="2"/>
      <c r="D965" s="7"/>
    </row>
    <row r="966" spans="2:4" ht="12.75" customHeight="1" x14ac:dyDescent="0.35">
      <c r="B966" s="7"/>
      <c r="C966" s="2"/>
      <c r="D966" s="7"/>
    </row>
    <row r="967" spans="2:4" ht="12.75" customHeight="1" x14ac:dyDescent="0.35">
      <c r="B967" s="7"/>
      <c r="C967" s="2"/>
      <c r="D967" s="7"/>
    </row>
    <row r="968" spans="2:4" ht="12.75" customHeight="1" x14ac:dyDescent="0.35">
      <c r="B968" s="7"/>
      <c r="C968" s="2"/>
      <c r="D968" s="7"/>
    </row>
    <row r="969" spans="2:4" ht="12.75" customHeight="1" x14ac:dyDescent="0.35">
      <c r="B969" s="7"/>
      <c r="C969" s="2"/>
      <c r="D969" s="7"/>
    </row>
    <row r="970" spans="2:4" ht="12.75" customHeight="1" x14ac:dyDescent="0.35">
      <c r="B970" s="7"/>
      <c r="C970" s="2"/>
      <c r="D970" s="7"/>
    </row>
    <row r="971" spans="2:4" ht="12.75" customHeight="1" x14ac:dyDescent="0.35">
      <c r="B971" s="7"/>
      <c r="C971" s="2"/>
      <c r="D971" s="7"/>
    </row>
    <row r="972" spans="2:4" ht="12.75" customHeight="1" x14ac:dyDescent="0.35">
      <c r="B972" s="7"/>
      <c r="C972" s="2"/>
      <c r="D972" s="7"/>
    </row>
    <row r="973" spans="2:4" ht="12.75" customHeight="1" x14ac:dyDescent="0.35">
      <c r="B973" s="7"/>
      <c r="C973" s="2"/>
      <c r="D973" s="7"/>
    </row>
    <row r="974" spans="2:4" ht="12.75" customHeight="1" x14ac:dyDescent="0.35">
      <c r="B974" s="7"/>
      <c r="C974" s="2"/>
      <c r="D974" s="7"/>
    </row>
    <row r="975" spans="2:4" ht="12.75" customHeight="1" x14ac:dyDescent="0.35">
      <c r="B975" s="7"/>
      <c r="C975" s="2"/>
      <c r="D975" s="7"/>
    </row>
    <row r="976" spans="2:4" ht="12.75" customHeight="1" x14ac:dyDescent="0.35">
      <c r="B976" s="7"/>
      <c r="C976" s="2"/>
      <c r="D976" s="7"/>
    </row>
    <row r="977" spans="2:4" ht="12.75" customHeight="1" x14ac:dyDescent="0.35">
      <c r="B977" s="7"/>
      <c r="C977" s="2"/>
      <c r="D977" s="7"/>
    </row>
    <row r="978" spans="2:4" ht="12.75" customHeight="1" x14ac:dyDescent="0.35">
      <c r="B978" s="7"/>
      <c r="C978" s="2"/>
      <c r="D978" s="7"/>
    </row>
    <row r="979" spans="2:4" ht="12.75" customHeight="1" x14ac:dyDescent="0.35">
      <c r="B979" s="7"/>
      <c r="C979" s="2"/>
      <c r="D979" s="7"/>
    </row>
    <row r="980" spans="2:4" ht="12.75" customHeight="1" x14ac:dyDescent="0.35">
      <c r="B980" s="7"/>
      <c r="C980" s="2"/>
      <c r="D980" s="7"/>
    </row>
    <row r="981" spans="2:4" ht="12.75" customHeight="1" x14ac:dyDescent="0.35">
      <c r="B981" s="7"/>
      <c r="C981" s="2"/>
      <c r="D981" s="7"/>
    </row>
    <row r="982" spans="2:4" ht="12.75" customHeight="1" x14ac:dyDescent="0.35">
      <c r="B982" s="7"/>
      <c r="C982" s="2"/>
      <c r="D982" s="7"/>
    </row>
    <row r="983" spans="2:4" ht="12.75" customHeight="1" x14ac:dyDescent="0.35">
      <c r="B983" s="7"/>
      <c r="C983" s="2"/>
      <c r="D983" s="7"/>
    </row>
    <row r="984" spans="2:4" ht="12.75" customHeight="1" x14ac:dyDescent="0.35">
      <c r="B984" s="7"/>
      <c r="C984" s="2"/>
      <c r="D984" s="7"/>
    </row>
    <row r="985" spans="2:4" ht="12.75" customHeight="1" x14ac:dyDescent="0.35">
      <c r="B985" s="7"/>
      <c r="C985" s="2"/>
      <c r="D985" s="7"/>
    </row>
    <row r="986" spans="2:4" ht="12.75" customHeight="1" x14ac:dyDescent="0.35">
      <c r="B986" s="7"/>
      <c r="C986" s="2"/>
      <c r="D986" s="7"/>
    </row>
    <row r="987" spans="2:4" ht="12.75" customHeight="1" x14ac:dyDescent="0.35">
      <c r="B987" s="7"/>
      <c r="C987" s="2"/>
      <c r="D987" s="7"/>
    </row>
    <row r="988" spans="2:4" ht="12.75" customHeight="1" x14ac:dyDescent="0.35">
      <c r="B988" s="7"/>
      <c r="C988" s="2"/>
      <c r="D988" s="7"/>
    </row>
    <row r="989" spans="2:4" ht="12.75" customHeight="1" x14ac:dyDescent="0.35">
      <c r="B989" s="7"/>
      <c r="C989" s="2"/>
      <c r="D989" s="7"/>
    </row>
    <row r="990" spans="2:4" ht="12.75" customHeight="1" x14ac:dyDescent="0.35">
      <c r="B990" s="7"/>
      <c r="C990" s="2"/>
      <c r="D990" s="7"/>
    </row>
    <row r="991" spans="2:4" ht="12.75" customHeight="1" x14ac:dyDescent="0.35">
      <c r="B991" s="7"/>
      <c r="C991" s="2"/>
      <c r="D991" s="7"/>
    </row>
    <row r="992" spans="2:4" ht="12.75" customHeight="1" x14ac:dyDescent="0.35">
      <c r="B992" s="7"/>
      <c r="C992" s="2"/>
      <c r="D992" s="7"/>
    </row>
    <row r="993" spans="2:4" ht="12.75" customHeight="1" x14ac:dyDescent="0.35">
      <c r="B993" s="7"/>
      <c r="C993" s="2"/>
      <c r="D993" s="7"/>
    </row>
    <row r="994" spans="2:4" ht="12.75" customHeight="1" x14ac:dyDescent="0.35">
      <c r="B994" s="7"/>
      <c r="C994" s="2"/>
      <c r="D994" s="7"/>
    </row>
    <row r="995" spans="2:4" ht="12.75" customHeight="1" x14ac:dyDescent="0.35">
      <c r="B995" s="7"/>
      <c r="C995" s="2"/>
      <c r="D995" s="7"/>
    </row>
    <row r="996" spans="2:4" ht="12.75" customHeight="1" x14ac:dyDescent="0.35">
      <c r="B996" s="7"/>
      <c r="C996" s="2"/>
      <c r="D996" s="7"/>
    </row>
    <row r="997" spans="2:4" ht="12.75" customHeight="1" x14ac:dyDescent="0.35">
      <c r="B997" s="7"/>
      <c r="C997" s="2"/>
      <c r="D997" s="7"/>
    </row>
    <row r="998" spans="2:4" ht="12.75" customHeight="1" x14ac:dyDescent="0.35">
      <c r="B998" s="7"/>
      <c r="C998" s="2"/>
      <c r="D998" s="7"/>
    </row>
    <row r="999" spans="2:4" ht="12.75" customHeight="1" x14ac:dyDescent="0.35">
      <c r="B999" s="7"/>
      <c r="C999" s="2"/>
      <c r="D999" s="7"/>
    </row>
    <row r="1000" spans="2:4" ht="12.75" customHeight="1" x14ac:dyDescent="0.35">
      <c r="B1000" s="7"/>
      <c r="C1000" s="2"/>
      <c r="D1000" s="7"/>
    </row>
  </sheetData>
  <mergeCells count="1">
    <mergeCell ref="G15:I16"/>
  </mergeCells>
  <pageMargins left="0.15748031496062992" right="0.15748031496062992" top="0.59055118110236227" bottom="0.5905511811023622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86"/>
  <sheetViews>
    <sheetView showGridLines="0" workbookViewId="0"/>
  </sheetViews>
  <sheetFormatPr defaultColWidth="12.59765625" defaultRowHeight="15" customHeight="1" x14ac:dyDescent="0.35"/>
  <cols>
    <col min="1" max="12" width="4.265625" customWidth="1"/>
    <col min="13" max="13" width="1.73046875" customWidth="1"/>
    <col min="14" max="25" width="4.265625" customWidth="1"/>
  </cols>
  <sheetData>
    <row r="1" spans="1:25" ht="13.5" customHeight="1" x14ac:dyDescent="0.35">
      <c r="A1" s="6" t="str">
        <f>sections!B3</f>
        <v>TARC Simon Singleton</v>
      </c>
      <c r="N1" s="6" t="str">
        <f>sections!B4</f>
        <v>MNU Rod Buck</v>
      </c>
    </row>
    <row r="2" spans="1:25" ht="13.5" customHeight="1" x14ac:dyDescent="0.35">
      <c r="A2" s="6" t="s">
        <v>446</v>
      </c>
      <c r="F2" s="6" t="s">
        <v>447</v>
      </c>
      <c r="J2" s="6" t="s">
        <v>448</v>
      </c>
      <c r="N2" s="6" t="s">
        <v>446</v>
      </c>
      <c r="S2" s="6" t="s">
        <v>447</v>
      </c>
      <c r="W2" s="6" t="s">
        <v>449</v>
      </c>
    </row>
    <row r="3" spans="1:25" ht="13.5" customHeight="1" x14ac:dyDescent="0.35">
      <c r="A3" s="6" t="s">
        <v>450</v>
      </c>
      <c r="B3" s="6" t="s">
        <v>451</v>
      </c>
      <c r="C3" s="6" t="s">
        <v>452</v>
      </c>
      <c r="D3" s="6" t="s">
        <v>453</v>
      </c>
      <c r="E3" s="6" t="s">
        <v>454</v>
      </c>
      <c r="F3" s="25">
        <v>128</v>
      </c>
      <c r="G3" s="25">
        <v>64</v>
      </c>
      <c r="H3" s="25">
        <v>32</v>
      </c>
      <c r="I3" s="25">
        <v>16</v>
      </c>
      <c r="J3" s="25" t="s">
        <v>455</v>
      </c>
      <c r="K3" s="25" t="s">
        <v>456</v>
      </c>
      <c r="L3" s="25" t="s">
        <v>457</v>
      </c>
      <c r="N3" s="6" t="s">
        <v>451</v>
      </c>
      <c r="O3" s="6" t="s">
        <v>453</v>
      </c>
      <c r="P3" s="6" t="s">
        <v>450</v>
      </c>
      <c r="Q3" s="6" t="s">
        <v>452</v>
      </c>
      <c r="R3" s="6" t="s">
        <v>458</v>
      </c>
      <c r="S3" s="25">
        <v>128</v>
      </c>
      <c r="T3" s="25">
        <v>64</v>
      </c>
      <c r="U3" s="25">
        <v>32</v>
      </c>
      <c r="V3" s="25">
        <v>16</v>
      </c>
      <c r="W3" s="25" t="s">
        <v>455</v>
      </c>
      <c r="X3" s="25" t="s">
        <v>456</v>
      </c>
      <c r="Y3" s="25" t="s">
        <v>457</v>
      </c>
    </row>
    <row r="4" spans="1:25" ht="13.5" customHeight="1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ht="13.5" customHeigh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13.5" customHeight="1" x14ac:dyDescent="0.3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ht="13.5" customHeight="1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ht="13.5" customHeight="1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3.5" customHeight="1" x14ac:dyDescent="0.35">
      <c r="H9" s="25"/>
      <c r="I9" s="25"/>
      <c r="J9" s="25"/>
      <c r="K9" s="25"/>
      <c r="L9" s="25"/>
      <c r="U9" s="25"/>
      <c r="V9" s="25"/>
      <c r="W9" s="25"/>
      <c r="X9" s="25"/>
      <c r="Y9" s="25"/>
    </row>
    <row r="10" spans="1:25" ht="13.5" customHeight="1" x14ac:dyDescent="0.35">
      <c r="H10" s="25"/>
      <c r="I10" s="25"/>
      <c r="J10" s="25"/>
      <c r="K10" s="25"/>
      <c r="L10" s="25"/>
      <c r="U10" s="25"/>
      <c r="V10" s="25"/>
      <c r="W10" s="25"/>
      <c r="X10" s="25"/>
      <c r="Y10" s="25"/>
    </row>
    <row r="11" spans="1:25" ht="13.5" customHeight="1" x14ac:dyDescent="0.35">
      <c r="K11" s="25"/>
      <c r="L11" s="25"/>
      <c r="X11" s="25"/>
      <c r="Y11" s="25"/>
    </row>
    <row r="12" spans="1:25" ht="13.5" customHeight="1" x14ac:dyDescent="0.35">
      <c r="K12" s="25"/>
      <c r="L12" s="25"/>
      <c r="X12" s="25"/>
      <c r="Y12" s="25"/>
    </row>
    <row r="13" spans="1:25" ht="13.5" customHeight="1" x14ac:dyDescent="0.35"/>
    <row r="14" spans="1:25" ht="13.5" customHeight="1" x14ac:dyDescent="0.35">
      <c r="A14" s="6" t="str">
        <f>sections!B5</f>
        <v>WAI Dale Burns</v>
      </c>
      <c r="N14" s="6" t="str">
        <f>sections!B6</f>
        <v>PAT Darren Mckay</v>
      </c>
    </row>
    <row r="15" spans="1:25" ht="13.5" customHeight="1" x14ac:dyDescent="0.35">
      <c r="A15" s="6" t="s">
        <v>446</v>
      </c>
      <c r="F15" s="6" t="s">
        <v>447</v>
      </c>
      <c r="J15" s="6" t="s">
        <v>459</v>
      </c>
      <c r="N15" s="6" t="s">
        <v>446</v>
      </c>
      <c r="S15" s="6" t="s">
        <v>447</v>
      </c>
      <c r="W15" s="6" t="s">
        <v>460</v>
      </c>
    </row>
    <row r="16" spans="1:25" ht="13.5" customHeight="1" x14ac:dyDescent="0.35">
      <c r="A16" s="6" t="s">
        <v>452</v>
      </c>
      <c r="B16" s="6" t="s">
        <v>454</v>
      </c>
      <c r="C16" s="6" t="s">
        <v>451</v>
      </c>
      <c r="D16" s="6" t="s">
        <v>458</v>
      </c>
      <c r="E16" s="6" t="s">
        <v>450</v>
      </c>
      <c r="F16" s="25">
        <v>128</v>
      </c>
      <c r="G16" s="25">
        <v>64</v>
      </c>
      <c r="H16" s="25">
        <v>32</v>
      </c>
      <c r="I16" s="25">
        <v>16</v>
      </c>
      <c r="J16" s="25" t="s">
        <v>455</v>
      </c>
      <c r="K16" s="25" t="s">
        <v>456</v>
      </c>
      <c r="L16" s="25" t="s">
        <v>457</v>
      </c>
      <c r="N16" s="6" t="s">
        <v>453</v>
      </c>
      <c r="O16" s="6" t="s">
        <v>450</v>
      </c>
      <c r="P16" s="6" t="s">
        <v>458</v>
      </c>
      <c r="Q16" s="6" t="s">
        <v>454</v>
      </c>
      <c r="R16" s="6" t="s">
        <v>451</v>
      </c>
      <c r="S16" s="25">
        <v>128</v>
      </c>
      <c r="T16" s="25">
        <v>64</v>
      </c>
      <c r="U16" s="25">
        <v>32</v>
      </c>
      <c r="V16" s="25">
        <v>16</v>
      </c>
      <c r="W16" s="25" t="s">
        <v>455</v>
      </c>
      <c r="X16" s="25" t="s">
        <v>456</v>
      </c>
      <c r="Y16" s="25" t="s">
        <v>457</v>
      </c>
    </row>
    <row r="17" spans="1:25" ht="13.5" customHeight="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3.5" customHeight="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3.5" customHeight="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3.5" customHeight="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3.5" customHeight="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3.5" customHeight="1" x14ac:dyDescent="0.35">
      <c r="H22" s="25"/>
      <c r="I22" s="25"/>
      <c r="J22" s="25"/>
      <c r="K22" s="25"/>
      <c r="L22" s="25"/>
      <c r="U22" s="25"/>
      <c r="V22" s="25"/>
      <c r="W22" s="25"/>
      <c r="X22" s="25"/>
      <c r="Y22" s="25"/>
    </row>
    <row r="23" spans="1:25" ht="13.5" customHeight="1" x14ac:dyDescent="0.35">
      <c r="H23" s="25"/>
      <c r="I23" s="25"/>
      <c r="J23" s="25"/>
      <c r="K23" s="25"/>
      <c r="L23" s="25"/>
      <c r="U23" s="25"/>
      <c r="V23" s="25"/>
      <c r="W23" s="25"/>
      <c r="X23" s="25"/>
      <c r="Y23" s="25"/>
    </row>
    <row r="24" spans="1:25" ht="13.5" customHeight="1" x14ac:dyDescent="0.35">
      <c r="K24" s="25"/>
      <c r="L24" s="25"/>
      <c r="X24" s="25"/>
      <c r="Y24" s="25"/>
    </row>
    <row r="25" spans="1:25" ht="13.5" customHeight="1" x14ac:dyDescent="0.35">
      <c r="K25" s="25"/>
      <c r="L25" s="25"/>
      <c r="X25" s="25"/>
      <c r="Y25" s="25"/>
    </row>
    <row r="26" spans="1:25" ht="13.5" customHeight="1" x14ac:dyDescent="0.35"/>
    <row r="27" spans="1:25" ht="13.5" customHeight="1" x14ac:dyDescent="0.35">
      <c r="A27" s="6" t="str">
        <f>sections!B7</f>
        <v>TGA Josh Va'afusu</v>
      </c>
      <c r="N27" s="6" t="str">
        <f>sections!B8</f>
        <v>OTA Dao Buathong</v>
      </c>
    </row>
    <row r="28" spans="1:25" ht="13.5" customHeight="1" x14ac:dyDescent="0.35">
      <c r="A28" s="6" t="s">
        <v>446</v>
      </c>
      <c r="F28" s="6" t="s">
        <v>447</v>
      </c>
      <c r="J28" s="6" t="s">
        <v>461</v>
      </c>
      <c r="N28" s="6" t="s">
        <v>446</v>
      </c>
      <c r="S28" s="6" t="s">
        <v>447</v>
      </c>
      <c r="W28" s="6" t="s">
        <v>462</v>
      </c>
    </row>
    <row r="29" spans="1:25" ht="13.5" customHeight="1" x14ac:dyDescent="0.35">
      <c r="A29" s="6" t="s">
        <v>454</v>
      </c>
      <c r="B29" s="6" t="s">
        <v>458</v>
      </c>
      <c r="C29" s="6" t="s">
        <v>453</v>
      </c>
      <c r="D29" s="6" t="s">
        <v>450</v>
      </c>
      <c r="E29" s="6" t="s">
        <v>452</v>
      </c>
      <c r="F29" s="25">
        <v>128</v>
      </c>
      <c r="G29" s="25">
        <v>64</v>
      </c>
      <c r="H29" s="25">
        <v>32</v>
      </c>
      <c r="I29" s="25">
        <v>16</v>
      </c>
      <c r="J29" s="25" t="s">
        <v>455</v>
      </c>
      <c r="K29" s="25" t="s">
        <v>456</v>
      </c>
      <c r="L29" s="25" t="s">
        <v>457</v>
      </c>
      <c r="N29" s="6" t="s">
        <v>458</v>
      </c>
      <c r="O29" s="6" t="s">
        <v>452</v>
      </c>
      <c r="P29" s="6" t="s">
        <v>454</v>
      </c>
      <c r="Q29" s="6" t="s">
        <v>451</v>
      </c>
      <c r="R29" s="6" t="s">
        <v>453</v>
      </c>
      <c r="S29" s="25">
        <v>128</v>
      </c>
      <c r="T29" s="25">
        <v>64</v>
      </c>
      <c r="U29" s="25">
        <v>32</v>
      </c>
      <c r="V29" s="25">
        <v>16</v>
      </c>
      <c r="W29" s="25" t="s">
        <v>455</v>
      </c>
      <c r="X29" s="25" t="s">
        <v>456</v>
      </c>
      <c r="Y29" s="25" t="s">
        <v>457</v>
      </c>
    </row>
    <row r="30" spans="1:25" ht="13.5" customHeight="1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ht="13.5" customHeight="1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3.5" customHeight="1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ht="13.5" customHeight="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ht="13.5" customHeight="1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ht="13.5" customHeight="1" x14ac:dyDescent="0.35">
      <c r="H35" s="25"/>
      <c r="I35" s="25"/>
      <c r="J35" s="25"/>
      <c r="K35" s="25"/>
      <c r="L35" s="25"/>
      <c r="U35" s="25"/>
      <c r="V35" s="25"/>
      <c r="W35" s="25"/>
      <c r="X35" s="25"/>
      <c r="Y35" s="25"/>
    </row>
    <row r="36" spans="1:25" ht="13.5" customHeight="1" x14ac:dyDescent="0.35">
      <c r="H36" s="25"/>
      <c r="I36" s="25"/>
      <c r="J36" s="25"/>
      <c r="K36" s="25"/>
      <c r="L36" s="25"/>
      <c r="U36" s="25"/>
      <c r="V36" s="25"/>
      <c r="W36" s="25"/>
      <c r="X36" s="25"/>
      <c r="Y36" s="25"/>
    </row>
    <row r="37" spans="1:25" ht="13.5" customHeight="1" x14ac:dyDescent="0.35">
      <c r="K37" s="25"/>
      <c r="L37" s="25"/>
      <c r="X37" s="25"/>
      <c r="Y37" s="25"/>
    </row>
    <row r="38" spans="1:25" ht="13.5" customHeight="1" x14ac:dyDescent="0.35">
      <c r="K38" s="25"/>
      <c r="L38" s="25"/>
      <c r="X38" s="25"/>
      <c r="Y38" s="25"/>
    </row>
    <row r="39" spans="1:25" ht="13.5" customHeight="1" x14ac:dyDescent="0.35"/>
    <row r="40" spans="1:25" ht="13.5" customHeight="1" x14ac:dyDescent="0.35">
      <c r="A40" s="6" t="str">
        <f>sections!D3</f>
        <v>NPL Adam Lilley</v>
      </c>
      <c r="N40" s="6" t="str">
        <f>sections!D4</f>
        <v>WAI Jane Wood</v>
      </c>
    </row>
    <row r="41" spans="1:25" ht="13.5" customHeight="1" x14ac:dyDescent="0.35">
      <c r="A41" s="6" t="s">
        <v>446</v>
      </c>
      <c r="F41" s="6" t="s">
        <v>447</v>
      </c>
      <c r="J41" s="6" t="s">
        <v>463</v>
      </c>
      <c r="N41" s="6" t="s">
        <v>446</v>
      </c>
      <c r="S41" s="6" t="s">
        <v>447</v>
      </c>
      <c r="W41" s="6" t="s">
        <v>464</v>
      </c>
    </row>
    <row r="42" spans="1:25" ht="13.5" customHeight="1" x14ac:dyDescent="0.35">
      <c r="A42" s="6" t="s">
        <v>450</v>
      </c>
      <c r="B42" s="6" t="s">
        <v>451</v>
      </c>
      <c r="C42" s="6" t="s">
        <v>452</v>
      </c>
      <c r="D42" s="6" t="s">
        <v>453</v>
      </c>
      <c r="E42" s="6" t="s">
        <v>454</v>
      </c>
      <c r="F42" s="25">
        <v>128</v>
      </c>
      <c r="G42" s="25">
        <v>64</v>
      </c>
      <c r="H42" s="25">
        <v>32</v>
      </c>
      <c r="I42" s="25">
        <v>16</v>
      </c>
      <c r="J42" s="25" t="s">
        <v>455</v>
      </c>
      <c r="K42" s="25" t="s">
        <v>456</v>
      </c>
      <c r="L42" s="25" t="s">
        <v>457</v>
      </c>
      <c r="N42" s="6" t="s">
        <v>451</v>
      </c>
      <c r="O42" s="6" t="s">
        <v>453</v>
      </c>
      <c r="P42" s="6" t="s">
        <v>450</v>
      </c>
      <c r="Q42" s="6" t="s">
        <v>452</v>
      </c>
      <c r="R42" s="6" t="s">
        <v>458</v>
      </c>
      <c r="S42" s="25">
        <v>128</v>
      </c>
      <c r="T42" s="25">
        <v>64</v>
      </c>
      <c r="U42" s="25">
        <v>32</v>
      </c>
      <c r="V42" s="25">
        <v>16</v>
      </c>
      <c r="W42" s="25" t="s">
        <v>455</v>
      </c>
      <c r="X42" s="25" t="s">
        <v>456</v>
      </c>
      <c r="Y42" s="25" t="s">
        <v>457</v>
      </c>
    </row>
    <row r="43" spans="1:25" ht="13.5" customHeight="1" x14ac:dyDescent="0.3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ht="13.5" customHeight="1" x14ac:dyDescent="0.3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13.5" customHeight="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13.5" customHeight="1" x14ac:dyDescent="0.3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ht="13.5" customHeight="1" x14ac:dyDescent="0.3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ht="13.5" customHeight="1" x14ac:dyDescent="0.35">
      <c r="H48" s="25"/>
      <c r="I48" s="25"/>
      <c r="J48" s="25"/>
      <c r="K48" s="25"/>
      <c r="L48" s="25"/>
      <c r="U48" s="25"/>
      <c r="V48" s="25"/>
      <c r="W48" s="25"/>
      <c r="X48" s="25"/>
      <c r="Y48" s="25"/>
    </row>
    <row r="49" spans="1:25" ht="13.5" customHeight="1" x14ac:dyDescent="0.35">
      <c r="H49" s="25"/>
      <c r="I49" s="25"/>
      <c r="J49" s="25"/>
      <c r="K49" s="25"/>
      <c r="L49" s="25"/>
      <c r="U49" s="25"/>
      <c r="V49" s="25"/>
      <c r="W49" s="25"/>
      <c r="X49" s="25"/>
      <c r="Y49" s="25"/>
    </row>
    <row r="50" spans="1:25" ht="13.5" customHeight="1" x14ac:dyDescent="0.35">
      <c r="K50" s="25"/>
      <c r="L50" s="25"/>
      <c r="X50" s="25"/>
      <c r="Y50" s="25"/>
    </row>
    <row r="51" spans="1:25" ht="13.5" customHeight="1" x14ac:dyDescent="0.35">
      <c r="K51" s="25"/>
      <c r="L51" s="25"/>
      <c r="X51" s="25"/>
      <c r="Y51" s="25"/>
    </row>
    <row r="52" spans="1:25" ht="13.5" customHeight="1" x14ac:dyDescent="0.35"/>
    <row r="53" spans="1:25" ht="13.5" customHeight="1" x14ac:dyDescent="0.35">
      <c r="A53" s="6" t="str">
        <f>sections!D5</f>
        <v>TGA Daniel Kaio</v>
      </c>
      <c r="N53" s="6" t="str">
        <f>sections!D6</f>
        <v>PUK Martin Keeley</v>
      </c>
    </row>
    <row r="54" spans="1:25" ht="13.5" customHeight="1" x14ac:dyDescent="0.35">
      <c r="A54" s="6" t="s">
        <v>446</v>
      </c>
      <c r="F54" s="6" t="s">
        <v>447</v>
      </c>
      <c r="J54" s="6" t="s">
        <v>465</v>
      </c>
      <c r="N54" s="6" t="s">
        <v>446</v>
      </c>
      <c r="S54" s="6" t="s">
        <v>447</v>
      </c>
      <c r="W54" s="6" t="s">
        <v>466</v>
      </c>
    </row>
    <row r="55" spans="1:25" ht="13.5" customHeight="1" x14ac:dyDescent="0.35">
      <c r="A55" s="6" t="s">
        <v>452</v>
      </c>
      <c r="B55" s="6" t="s">
        <v>454</v>
      </c>
      <c r="C55" s="6" t="s">
        <v>451</v>
      </c>
      <c r="D55" s="6" t="s">
        <v>458</v>
      </c>
      <c r="E55" s="6" t="s">
        <v>450</v>
      </c>
      <c r="F55" s="25">
        <v>128</v>
      </c>
      <c r="G55" s="25">
        <v>64</v>
      </c>
      <c r="H55" s="25">
        <v>32</v>
      </c>
      <c r="I55" s="25">
        <v>16</v>
      </c>
      <c r="J55" s="25" t="s">
        <v>455</v>
      </c>
      <c r="K55" s="25" t="s">
        <v>456</v>
      </c>
      <c r="L55" s="25" t="s">
        <v>457</v>
      </c>
      <c r="N55" s="6" t="s">
        <v>453</v>
      </c>
      <c r="O55" s="6" t="s">
        <v>450</v>
      </c>
      <c r="P55" s="6" t="s">
        <v>458</v>
      </c>
      <c r="Q55" s="6" t="s">
        <v>454</v>
      </c>
      <c r="R55" s="6" t="s">
        <v>451</v>
      </c>
      <c r="S55" s="25">
        <v>128</v>
      </c>
      <c r="T55" s="25">
        <v>64</v>
      </c>
      <c r="U55" s="25">
        <v>32</v>
      </c>
      <c r="V55" s="25">
        <v>16</v>
      </c>
      <c r="W55" s="25" t="s">
        <v>455</v>
      </c>
      <c r="X55" s="25" t="s">
        <v>456</v>
      </c>
      <c r="Y55" s="25" t="s">
        <v>457</v>
      </c>
    </row>
    <row r="56" spans="1:25" ht="13.5" customHeight="1" x14ac:dyDescent="0.3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ht="13.5" customHeight="1" x14ac:dyDescent="0.3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ht="13.5" customHeight="1" x14ac:dyDescent="0.3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ht="13.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13.5" customHeight="1" x14ac:dyDescent="0.3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ht="13.5" customHeight="1" x14ac:dyDescent="0.35">
      <c r="H61" s="25"/>
      <c r="I61" s="25"/>
      <c r="J61" s="25"/>
      <c r="K61" s="25"/>
      <c r="L61" s="25"/>
      <c r="U61" s="25"/>
      <c r="V61" s="25"/>
      <c r="W61" s="25"/>
      <c r="X61" s="25"/>
      <c r="Y61" s="25"/>
    </row>
    <row r="62" spans="1:25" ht="13.5" customHeight="1" x14ac:dyDescent="0.35">
      <c r="H62" s="25"/>
      <c r="I62" s="25"/>
      <c r="J62" s="25"/>
      <c r="K62" s="25"/>
      <c r="L62" s="25"/>
      <c r="U62" s="25"/>
      <c r="V62" s="25"/>
      <c r="W62" s="25"/>
      <c r="X62" s="25"/>
      <c r="Y62" s="25"/>
    </row>
    <row r="63" spans="1:25" ht="13.5" customHeight="1" x14ac:dyDescent="0.35">
      <c r="K63" s="25"/>
      <c r="L63" s="25"/>
      <c r="X63" s="25"/>
      <c r="Y63" s="25"/>
    </row>
    <row r="64" spans="1:25" ht="13.5" customHeight="1" x14ac:dyDescent="0.35">
      <c r="K64" s="25"/>
      <c r="L64" s="25"/>
      <c r="X64" s="25"/>
      <c r="Y64" s="25"/>
    </row>
    <row r="65" spans="1:25" ht="13.5" customHeight="1" x14ac:dyDescent="0.35"/>
    <row r="66" spans="1:25" ht="13.5" customHeight="1" x14ac:dyDescent="0.35">
      <c r="A66" s="6" t="str">
        <f>sections!D7</f>
        <v>OTA Saolele Tavae</v>
      </c>
      <c r="N66" s="6" t="str">
        <f>sections!D8</f>
        <v>PAT Peter Whitehead</v>
      </c>
    </row>
    <row r="67" spans="1:25" ht="13.5" customHeight="1" x14ac:dyDescent="0.35">
      <c r="A67" s="6" t="s">
        <v>446</v>
      </c>
      <c r="F67" s="6" t="s">
        <v>447</v>
      </c>
      <c r="J67" s="6" t="s">
        <v>467</v>
      </c>
      <c r="N67" s="6" t="s">
        <v>446</v>
      </c>
      <c r="S67" s="6" t="s">
        <v>447</v>
      </c>
      <c r="W67" s="6" t="s">
        <v>468</v>
      </c>
    </row>
    <row r="68" spans="1:25" ht="13.5" customHeight="1" x14ac:dyDescent="0.35">
      <c r="A68" s="6" t="s">
        <v>454</v>
      </c>
      <c r="B68" s="6" t="s">
        <v>458</v>
      </c>
      <c r="C68" s="6" t="s">
        <v>453</v>
      </c>
      <c r="D68" s="6" t="s">
        <v>450</v>
      </c>
      <c r="E68" s="6" t="s">
        <v>452</v>
      </c>
      <c r="F68" s="25">
        <v>128</v>
      </c>
      <c r="G68" s="25">
        <v>64</v>
      </c>
      <c r="H68" s="25">
        <v>32</v>
      </c>
      <c r="I68" s="25">
        <v>16</v>
      </c>
      <c r="J68" s="25" t="s">
        <v>455</v>
      </c>
      <c r="K68" s="25" t="s">
        <v>456</v>
      </c>
      <c r="L68" s="25" t="s">
        <v>457</v>
      </c>
      <c r="N68" s="6" t="s">
        <v>458</v>
      </c>
      <c r="O68" s="6" t="s">
        <v>452</v>
      </c>
      <c r="P68" s="6" t="s">
        <v>454</v>
      </c>
      <c r="Q68" s="6" t="s">
        <v>451</v>
      </c>
      <c r="R68" s="6" t="s">
        <v>453</v>
      </c>
      <c r="S68" s="25">
        <v>128</v>
      </c>
      <c r="T68" s="25">
        <v>64</v>
      </c>
      <c r="U68" s="25">
        <v>32</v>
      </c>
      <c r="V68" s="25">
        <v>16</v>
      </c>
      <c r="W68" s="25" t="s">
        <v>455</v>
      </c>
      <c r="X68" s="25" t="s">
        <v>456</v>
      </c>
      <c r="Y68" s="25" t="s">
        <v>457</v>
      </c>
    </row>
    <row r="69" spans="1:25" ht="13.5" customHeight="1" x14ac:dyDescent="0.3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ht="13.5" customHeight="1" x14ac:dyDescent="0.3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ht="13.5" customHeight="1" x14ac:dyDescent="0.3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ht="13.5" customHeight="1" x14ac:dyDescent="0.3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ht="13.5" customHeight="1" x14ac:dyDescent="0.3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ht="13.5" customHeight="1" x14ac:dyDescent="0.35">
      <c r="H74" s="25"/>
      <c r="I74" s="25"/>
      <c r="J74" s="25"/>
      <c r="K74" s="25"/>
      <c r="L74" s="25"/>
      <c r="U74" s="25"/>
      <c r="V74" s="25"/>
      <c r="W74" s="25"/>
      <c r="X74" s="25"/>
      <c r="Y74" s="25"/>
    </row>
    <row r="75" spans="1:25" ht="13.5" customHeight="1" x14ac:dyDescent="0.35">
      <c r="H75" s="25"/>
      <c r="I75" s="25"/>
      <c r="J75" s="25"/>
      <c r="K75" s="25"/>
      <c r="L75" s="25"/>
      <c r="U75" s="25"/>
      <c r="V75" s="25"/>
      <c r="W75" s="25"/>
      <c r="X75" s="25"/>
      <c r="Y75" s="25"/>
    </row>
    <row r="76" spans="1:25" ht="13.5" customHeight="1" x14ac:dyDescent="0.35">
      <c r="K76" s="25"/>
      <c r="L76" s="25"/>
      <c r="X76" s="25"/>
      <c r="Y76" s="25"/>
    </row>
    <row r="77" spans="1:25" ht="13.5" customHeight="1" x14ac:dyDescent="0.35">
      <c r="K77" s="25"/>
      <c r="L77" s="25"/>
      <c r="X77" s="25"/>
      <c r="Y77" s="25"/>
    </row>
    <row r="78" spans="1:25" ht="13.5" customHeight="1" x14ac:dyDescent="0.35"/>
    <row r="79" spans="1:25" ht="13.5" customHeight="1" x14ac:dyDescent="0.35">
      <c r="A79" s="6" t="str">
        <f>sections!F3</f>
        <v>TGA Nik Hinga</v>
      </c>
      <c r="N79" s="6" t="str">
        <f>sections!F4</f>
        <v>TOK Matt McInnes</v>
      </c>
    </row>
    <row r="80" spans="1:25" ht="13.5" customHeight="1" x14ac:dyDescent="0.35">
      <c r="A80" s="6" t="s">
        <v>446</v>
      </c>
      <c r="F80" s="6" t="s">
        <v>447</v>
      </c>
      <c r="J80" s="6" t="s">
        <v>469</v>
      </c>
      <c r="N80" s="6" t="s">
        <v>446</v>
      </c>
      <c r="S80" s="6" t="s">
        <v>447</v>
      </c>
      <c r="W80" s="6" t="s">
        <v>470</v>
      </c>
    </row>
    <row r="81" spans="1:25" ht="13.5" customHeight="1" x14ac:dyDescent="0.35">
      <c r="A81" s="6" t="s">
        <v>450</v>
      </c>
      <c r="B81" s="6" t="s">
        <v>451</v>
      </c>
      <c r="C81" s="6" t="s">
        <v>452</v>
      </c>
      <c r="D81" s="6" t="s">
        <v>453</v>
      </c>
      <c r="E81" s="6" t="s">
        <v>454</v>
      </c>
      <c r="F81" s="25">
        <v>128</v>
      </c>
      <c r="G81" s="25">
        <v>64</v>
      </c>
      <c r="H81" s="25">
        <v>32</v>
      </c>
      <c r="I81" s="25">
        <v>16</v>
      </c>
      <c r="J81" s="25" t="s">
        <v>455</v>
      </c>
      <c r="K81" s="25" t="s">
        <v>456</v>
      </c>
      <c r="L81" s="25" t="s">
        <v>457</v>
      </c>
      <c r="N81" s="6" t="s">
        <v>451</v>
      </c>
      <c r="O81" s="6" t="s">
        <v>453</v>
      </c>
      <c r="P81" s="6" t="s">
        <v>450</v>
      </c>
      <c r="Q81" s="6" t="s">
        <v>452</v>
      </c>
      <c r="R81" s="6" t="s">
        <v>458</v>
      </c>
      <c r="S81" s="25">
        <v>128</v>
      </c>
      <c r="T81" s="25">
        <v>64</v>
      </c>
      <c r="U81" s="25">
        <v>32</v>
      </c>
      <c r="V81" s="25">
        <v>16</v>
      </c>
      <c r="W81" s="25" t="s">
        <v>455</v>
      </c>
      <c r="X81" s="25" t="s">
        <v>456</v>
      </c>
      <c r="Y81" s="25" t="s">
        <v>457</v>
      </c>
    </row>
    <row r="82" spans="1:25" ht="13.5" customHeight="1" x14ac:dyDescent="0.3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1:25" ht="13.5" customHeight="1" x14ac:dyDescent="0.3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ht="13.5" customHeight="1" x14ac:dyDescent="0.3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ht="13.5" customHeight="1" x14ac:dyDescent="0.3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ht="13.5" customHeight="1" x14ac:dyDescent="0.3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ht="13.5" customHeight="1" x14ac:dyDescent="0.35">
      <c r="H87" s="25"/>
      <c r="I87" s="25"/>
      <c r="J87" s="25"/>
      <c r="K87" s="25"/>
      <c r="L87" s="25"/>
      <c r="U87" s="25"/>
      <c r="V87" s="25"/>
      <c r="W87" s="25"/>
      <c r="X87" s="25"/>
      <c r="Y87" s="25"/>
    </row>
    <row r="88" spans="1:25" ht="13.5" customHeight="1" x14ac:dyDescent="0.35">
      <c r="H88" s="25"/>
      <c r="I88" s="25"/>
      <c r="J88" s="25"/>
      <c r="K88" s="25"/>
      <c r="L88" s="25"/>
      <c r="U88" s="25"/>
      <c r="V88" s="25"/>
      <c r="W88" s="25"/>
      <c r="X88" s="25"/>
      <c r="Y88" s="25"/>
    </row>
    <row r="89" spans="1:25" ht="13.5" customHeight="1" x14ac:dyDescent="0.35">
      <c r="K89" s="25"/>
      <c r="L89" s="25"/>
      <c r="X89" s="25"/>
      <c r="Y89" s="25"/>
    </row>
    <row r="90" spans="1:25" ht="13.5" customHeight="1" x14ac:dyDescent="0.35">
      <c r="K90" s="25"/>
      <c r="L90" s="25"/>
      <c r="X90" s="25"/>
      <c r="Y90" s="25"/>
    </row>
    <row r="91" spans="1:25" ht="13.5" customHeight="1" x14ac:dyDescent="0.35"/>
    <row r="92" spans="1:25" ht="13.5" customHeight="1" x14ac:dyDescent="0.35">
      <c r="A92" s="6" t="str">
        <f>sections!F5</f>
        <v>PAT Dean Brown</v>
      </c>
      <c r="N92" s="6" t="str">
        <f>sections!F6</f>
        <v>PAL Kiri Bennett</v>
      </c>
    </row>
    <row r="93" spans="1:25" ht="13.5" customHeight="1" x14ac:dyDescent="0.35">
      <c r="A93" s="6" t="s">
        <v>446</v>
      </c>
      <c r="F93" s="6" t="s">
        <v>447</v>
      </c>
      <c r="J93" s="6" t="s">
        <v>471</v>
      </c>
      <c r="N93" s="6" t="s">
        <v>446</v>
      </c>
      <c r="S93" s="6" t="s">
        <v>447</v>
      </c>
      <c r="W93" s="6" t="s">
        <v>472</v>
      </c>
    </row>
    <row r="94" spans="1:25" ht="13.5" customHeight="1" x14ac:dyDescent="0.35">
      <c r="A94" s="6" t="s">
        <v>452</v>
      </c>
      <c r="B94" s="6" t="s">
        <v>454</v>
      </c>
      <c r="C94" s="6" t="s">
        <v>451</v>
      </c>
      <c r="D94" s="6" t="s">
        <v>458</v>
      </c>
      <c r="E94" s="6" t="s">
        <v>450</v>
      </c>
      <c r="F94" s="25">
        <v>128</v>
      </c>
      <c r="G94" s="25">
        <v>64</v>
      </c>
      <c r="H94" s="25">
        <v>32</v>
      </c>
      <c r="I94" s="25">
        <v>16</v>
      </c>
      <c r="J94" s="25" t="s">
        <v>455</v>
      </c>
      <c r="K94" s="25" t="s">
        <v>456</v>
      </c>
      <c r="L94" s="25" t="s">
        <v>457</v>
      </c>
      <c r="N94" s="6" t="s">
        <v>453</v>
      </c>
      <c r="O94" s="6" t="s">
        <v>450</v>
      </c>
      <c r="P94" s="6" t="s">
        <v>458</v>
      </c>
      <c r="Q94" s="6" t="s">
        <v>454</v>
      </c>
      <c r="R94" s="6" t="s">
        <v>451</v>
      </c>
      <c r="S94" s="25">
        <v>128</v>
      </c>
      <c r="T94" s="25">
        <v>64</v>
      </c>
      <c r="U94" s="25">
        <v>32</v>
      </c>
      <c r="V94" s="25">
        <v>16</v>
      </c>
      <c r="W94" s="25" t="s">
        <v>455</v>
      </c>
      <c r="X94" s="25" t="s">
        <v>456</v>
      </c>
      <c r="Y94" s="25" t="s">
        <v>457</v>
      </c>
    </row>
    <row r="95" spans="1:25" ht="13.5" customHeight="1" x14ac:dyDescent="0.3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ht="13.5" customHeight="1" x14ac:dyDescent="0.3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ht="13.5" customHeight="1" x14ac:dyDescent="0.3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spans="1:25" ht="13.5" customHeight="1" x14ac:dyDescent="0.3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1:25" ht="13.5" customHeight="1" x14ac:dyDescent="0.3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ht="13.5" customHeight="1" x14ac:dyDescent="0.35">
      <c r="H100" s="25"/>
      <c r="I100" s="25"/>
      <c r="J100" s="25"/>
      <c r="K100" s="25"/>
      <c r="L100" s="25"/>
      <c r="U100" s="25"/>
      <c r="V100" s="25"/>
      <c r="W100" s="25"/>
      <c r="X100" s="25"/>
      <c r="Y100" s="25"/>
    </row>
    <row r="101" spans="1:25" ht="13.5" customHeight="1" x14ac:dyDescent="0.35">
      <c r="H101" s="25"/>
      <c r="I101" s="25"/>
      <c r="J101" s="25"/>
      <c r="K101" s="25"/>
      <c r="L101" s="25"/>
      <c r="U101" s="25"/>
      <c r="V101" s="25"/>
      <c r="W101" s="25"/>
      <c r="X101" s="25"/>
      <c r="Y101" s="25"/>
    </row>
    <row r="102" spans="1:25" ht="13.5" customHeight="1" x14ac:dyDescent="0.35">
      <c r="K102" s="25"/>
      <c r="L102" s="25"/>
      <c r="X102" s="25"/>
      <c r="Y102" s="25"/>
    </row>
    <row r="103" spans="1:25" ht="13.5" customHeight="1" x14ac:dyDescent="0.35">
      <c r="K103" s="25"/>
      <c r="L103" s="25"/>
      <c r="X103" s="25"/>
      <c r="Y103" s="25"/>
    </row>
    <row r="104" spans="1:25" ht="13.5" customHeight="1" x14ac:dyDescent="0.35"/>
    <row r="105" spans="1:25" ht="13.5" customHeight="1" x14ac:dyDescent="0.35">
      <c r="A105" s="6" t="str">
        <f>sections!F7</f>
        <v>BIR Pierre Jarry</v>
      </c>
      <c r="N105" s="6" t="str">
        <f>sections!F8</f>
        <v>OTA Arjohn Guam</v>
      </c>
    </row>
    <row r="106" spans="1:25" ht="13.5" customHeight="1" x14ac:dyDescent="0.35">
      <c r="A106" s="6" t="s">
        <v>446</v>
      </c>
      <c r="F106" s="6" t="s">
        <v>447</v>
      </c>
      <c r="J106" s="6" t="s">
        <v>473</v>
      </c>
      <c r="N106" s="6" t="s">
        <v>446</v>
      </c>
      <c r="S106" s="6" t="s">
        <v>447</v>
      </c>
      <c r="W106" s="6" t="s">
        <v>474</v>
      </c>
    </row>
    <row r="107" spans="1:25" ht="13.5" customHeight="1" x14ac:dyDescent="0.35">
      <c r="A107" s="6" t="s">
        <v>454</v>
      </c>
      <c r="B107" s="6" t="s">
        <v>458</v>
      </c>
      <c r="C107" s="6" t="s">
        <v>453</v>
      </c>
      <c r="D107" s="6" t="s">
        <v>450</v>
      </c>
      <c r="E107" s="6" t="s">
        <v>452</v>
      </c>
      <c r="F107" s="25">
        <v>128</v>
      </c>
      <c r="G107" s="25">
        <v>64</v>
      </c>
      <c r="H107" s="25">
        <v>32</v>
      </c>
      <c r="I107" s="25">
        <v>16</v>
      </c>
      <c r="J107" s="25" t="s">
        <v>455</v>
      </c>
      <c r="K107" s="25" t="s">
        <v>456</v>
      </c>
      <c r="L107" s="25" t="s">
        <v>457</v>
      </c>
      <c r="N107" s="6" t="s">
        <v>458</v>
      </c>
      <c r="O107" s="6" t="s">
        <v>452</v>
      </c>
      <c r="P107" s="6" t="s">
        <v>454</v>
      </c>
      <c r="Q107" s="6" t="s">
        <v>451</v>
      </c>
      <c r="R107" s="6" t="s">
        <v>453</v>
      </c>
      <c r="S107" s="25">
        <v>128</v>
      </c>
      <c r="T107" s="25">
        <v>64</v>
      </c>
      <c r="U107" s="25">
        <v>32</v>
      </c>
      <c r="V107" s="25">
        <v>16</v>
      </c>
      <c r="W107" s="25" t="s">
        <v>455</v>
      </c>
      <c r="X107" s="25" t="s">
        <v>456</v>
      </c>
      <c r="Y107" s="25" t="s">
        <v>457</v>
      </c>
    </row>
    <row r="108" spans="1:25" ht="13.5" customHeight="1" x14ac:dyDescent="0.3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ht="13.5" customHeight="1" x14ac:dyDescent="0.3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ht="13.5" customHeight="1" x14ac:dyDescent="0.3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ht="13.5" customHeight="1" x14ac:dyDescent="0.3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ht="13.5" customHeight="1" x14ac:dyDescent="0.3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 ht="13.5" customHeight="1" x14ac:dyDescent="0.35">
      <c r="H113" s="25"/>
      <c r="I113" s="25"/>
      <c r="J113" s="25"/>
      <c r="K113" s="25"/>
      <c r="L113" s="25"/>
      <c r="U113" s="25"/>
      <c r="V113" s="25"/>
      <c r="W113" s="25"/>
      <c r="X113" s="25"/>
      <c r="Y113" s="25"/>
    </row>
    <row r="114" spans="1:25" ht="13.5" customHeight="1" x14ac:dyDescent="0.35">
      <c r="H114" s="25"/>
      <c r="I114" s="25"/>
      <c r="J114" s="25"/>
      <c r="K114" s="25"/>
      <c r="L114" s="25"/>
      <c r="U114" s="25"/>
      <c r="V114" s="25"/>
      <c r="W114" s="25"/>
      <c r="X114" s="25"/>
      <c r="Y114" s="25"/>
    </row>
    <row r="115" spans="1:25" ht="13.5" customHeight="1" x14ac:dyDescent="0.35">
      <c r="K115" s="25"/>
      <c r="L115" s="25"/>
      <c r="X115" s="25"/>
      <c r="Y115" s="25"/>
    </row>
    <row r="116" spans="1:25" ht="13.5" customHeight="1" x14ac:dyDescent="0.35">
      <c r="K116" s="25"/>
      <c r="L116" s="25"/>
      <c r="X116" s="25"/>
      <c r="Y116" s="25"/>
    </row>
    <row r="117" spans="1:25" ht="13.5" customHeight="1" x14ac:dyDescent="0.35"/>
    <row r="118" spans="1:25" ht="13.5" customHeight="1" x14ac:dyDescent="0.35">
      <c r="A118" s="6" t="str">
        <f>sections!B11</f>
        <v>PAT Lincoln Muaulu</v>
      </c>
      <c r="N118" s="6" t="str">
        <f>sections!B12</f>
        <v>LEV Judah Haira-Green</v>
      </c>
    </row>
    <row r="119" spans="1:25" ht="13.5" customHeight="1" x14ac:dyDescent="0.35">
      <c r="A119" s="6" t="s">
        <v>446</v>
      </c>
      <c r="F119" s="6" t="s">
        <v>447</v>
      </c>
      <c r="J119" s="6" t="s">
        <v>475</v>
      </c>
      <c r="N119" s="6" t="s">
        <v>446</v>
      </c>
      <c r="S119" s="6" t="s">
        <v>447</v>
      </c>
      <c r="W119" s="6" t="s">
        <v>476</v>
      </c>
    </row>
    <row r="120" spans="1:25" ht="13.5" customHeight="1" x14ac:dyDescent="0.35">
      <c r="A120" s="6" t="s">
        <v>450</v>
      </c>
      <c r="B120" s="6" t="s">
        <v>451</v>
      </c>
      <c r="C120" s="6" t="s">
        <v>452</v>
      </c>
      <c r="D120" s="6" t="s">
        <v>453</v>
      </c>
      <c r="E120" s="6" t="s">
        <v>454</v>
      </c>
      <c r="F120" s="25">
        <v>128</v>
      </c>
      <c r="G120" s="25">
        <v>64</v>
      </c>
      <c r="H120" s="25">
        <v>32</v>
      </c>
      <c r="I120" s="25">
        <v>16</v>
      </c>
      <c r="J120" s="25" t="s">
        <v>455</v>
      </c>
      <c r="K120" s="25" t="s">
        <v>456</v>
      </c>
      <c r="L120" s="25" t="s">
        <v>457</v>
      </c>
      <c r="N120" s="6" t="s">
        <v>451</v>
      </c>
      <c r="O120" s="6" t="s">
        <v>453</v>
      </c>
      <c r="P120" s="6" t="s">
        <v>450</v>
      </c>
      <c r="Q120" s="6" t="s">
        <v>452</v>
      </c>
      <c r="R120" s="6" t="s">
        <v>458</v>
      </c>
      <c r="S120" s="25">
        <v>128</v>
      </c>
      <c r="T120" s="25">
        <v>64</v>
      </c>
      <c r="U120" s="25">
        <v>32</v>
      </c>
      <c r="V120" s="25">
        <v>16</v>
      </c>
      <c r="W120" s="25" t="s">
        <v>455</v>
      </c>
      <c r="X120" s="25" t="s">
        <v>456</v>
      </c>
      <c r="Y120" s="25" t="s">
        <v>457</v>
      </c>
    </row>
    <row r="121" spans="1:25" ht="13.5" customHeight="1" x14ac:dyDescent="0.3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1:25" ht="13.5" customHeight="1" x14ac:dyDescent="0.3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1:25" ht="13.5" customHeight="1" x14ac:dyDescent="0.3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5" ht="13.5" customHeight="1" x14ac:dyDescent="0.3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ht="13.5" customHeight="1" x14ac:dyDescent="0.3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ht="13.5" customHeight="1" x14ac:dyDescent="0.35">
      <c r="H126" s="25"/>
      <c r="I126" s="25"/>
      <c r="J126" s="25"/>
      <c r="K126" s="25"/>
      <c r="L126" s="25"/>
      <c r="U126" s="25"/>
      <c r="V126" s="25"/>
      <c r="W126" s="25"/>
      <c r="X126" s="25"/>
      <c r="Y126" s="25"/>
    </row>
    <row r="127" spans="1:25" ht="13.5" customHeight="1" x14ac:dyDescent="0.35">
      <c r="H127" s="25"/>
      <c r="I127" s="25"/>
      <c r="J127" s="25"/>
      <c r="K127" s="25"/>
      <c r="L127" s="25"/>
      <c r="U127" s="25"/>
      <c r="V127" s="25"/>
      <c r="W127" s="25"/>
      <c r="X127" s="25"/>
      <c r="Y127" s="25"/>
    </row>
    <row r="128" spans="1:25" ht="13.5" customHeight="1" x14ac:dyDescent="0.35">
      <c r="K128" s="25"/>
      <c r="L128" s="25"/>
      <c r="X128" s="25"/>
      <c r="Y128" s="25"/>
    </row>
    <row r="129" spans="1:25" ht="13.5" customHeight="1" x14ac:dyDescent="0.35">
      <c r="K129" s="25"/>
      <c r="L129" s="25"/>
      <c r="X129" s="25"/>
      <c r="Y129" s="25"/>
    </row>
    <row r="130" spans="1:25" ht="13.5" customHeight="1" x14ac:dyDescent="0.35"/>
    <row r="131" spans="1:25" ht="13.5" customHeight="1" x14ac:dyDescent="0.35">
      <c r="A131" s="6" t="str">
        <f>sections!B13</f>
        <v>MNU Phillip Evans</v>
      </c>
      <c r="N131" s="6" t="str">
        <f>sections!B14</f>
        <v>PUK Mel Apanui</v>
      </c>
    </row>
    <row r="132" spans="1:25" ht="13.5" customHeight="1" x14ac:dyDescent="0.35">
      <c r="A132" s="6" t="s">
        <v>446</v>
      </c>
      <c r="F132" s="6" t="s">
        <v>447</v>
      </c>
      <c r="J132" s="6" t="s">
        <v>477</v>
      </c>
      <c r="N132" s="6" t="s">
        <v>446</v>
      </c>
      <c r="S132" s="6" t="s">
        <v>447</v>
      </c>
      <c r="W132" s="6" t="s">
        <v>478</v>
      </c>
    </row>
    <row r="133" spans="1:25" ht="13.5" customHeight="1" x14ac:dyDescent="0.35">
      <c r="A133" s="6" t="s">
        <v>452</v>
      </c>
      <c r="B133" s="6" t="s">
        <v>454</v>
      </c>
      <c r="C133" s="6" t="s">
        <v>451</v>
      </c>
      <c r="D133" s="6" t="s">
        <v>458</v>
      </c>
      <c r="E133" s="6" t="s">
        <v>450</v>
      </c>
      <c r="F133" s="25">
        <v>128</v>
      </c>
      <c r="G133" s="25">
        <v>64</v>
      </c>
      <c r="H133" s="25">
        <v>32</v>
      </c>
      <c r="I133" s="25">
        <v>16</v>
      </c>
      <c r="J133" s="25" t="s">
        <v>455</v>
      </c>
      <c r="K133" s="25" t="s">
        <v>456</v>
      </c>
      <c r="L133" s="25" t="s">
        <v>457</v>
      </c>
      <c r="N133" s="6" t="s">
        <v>453</v>
      </c>
      <c r="O133" s="6" t="s">
        <v>450</v>
      </c>
      <c r="P133" s="6" t="s">
        <v>458</v>
      </c>
      <c r="Q133" s="6" t="s">
        <v>454</v>
      </c>
      <c r="R133" s="6" t="s">
        <v>451</v>
      </c>
      <c r="S133" s="25">
        <v>128</v>
      </c>
      <c r="T133" s="25">
        <v>64</v>
      </c>
      <c r="U133" s="25">
        <v>32</v>
      </c>
      <c r="V133" s="25">
        <v>16</v>
      </c>
      <c r="W133" s="25" t="s">
        <v>455</v>
      </c>
      <c r="X133" s="25" t="s">
        <v>456</v>
      </c>
      <c r="Y133" s="25" t="s">
        <v>457</v>
      </c>
    </row>
    <row r="134" spans="1:25" ht="13.5" customHeight="1" x14ac:dyDescent="0.3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ht="13.5" customHeight="1" x14ac:dyDescent="0.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ht="13.5" customHeight="1" x14ac:dyDescent="0.3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ht="13.5" customHeight="1" x14ac:dyDescent="0.3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ht="13.5" customHeight="1" x14ac:dyDescent="0.3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ht="13.5" customHeight="1" x14ac:dyDescent="0.35">
      <c r="H139" s="25"/>
      <c r="I139" s="25"/>
      <c r="J139" s="25"/>
      <c r="K139" s="25"/>
      <c r="L139" s="25"/>
      <c r="U139" s="25"/>
      <c r="V139" s="25"/>
      <c r="W139" s="25"/>
      <c r="X139" s="25"/>
      <c r="Y139" s="25"/>
    </row>
    <row r="140" spans="1:25" ht="13.5" customHeight="1" x14ac:dyDescent="0.35">
      <c r="H140" s="25"/>
      <c r="I140" s="25"/>
      <c r="J140" s="25"/>
      <c r="K140" s="25"/>
      <c r="L140" s="25"/>
      <c r="U140" s="25"/>
      <c r="V140" s="25"/>
      <c r="W140" s="25"/>
      <c r="X140" s="25"/>
      <c r="Y140" s="25"/>
    </row>
    <row r="141" spans="1:25" ht="13.5" customHeight="1" x14ac:dyDescent="0.35">
      <c r="K141" s="25"/>
      <c r="L141" s="25"/>
      <c r="X141" s="25"/>
      <c r="Y141" s="25"/>
    </row>
    <row r="142" spans="1:25" ht="13.5" customHeight="1" x14ac:dyDescent="0.35">
      <c r="K142" s="25"/>
      <c r="L142" s="25"/>
      <c r="X142" s="25"/>
      <c r="Y142" s="25"/>
    </row>
    <row r="143" spans="1:25" ht="13.5" customHeight="1" x14ac:dyDescent="0.35"/>
    <row r="144" spans="1:25" ht="13.5" customHeight="1" x14ac:dyDescent="0.35">
      <c r="A144" s="6" t="str">
        <f>sections!B15</f>
        <v>OTA Sisilia Ngata</v>
      </c>
      <c r="N144" s="6" t="str">
        <f>sections!B16</f>
        <v>WHAN Cory Diamond</v>
      </c>
    </row>
    <row r="145" spans="1:25" ht="13.5" customHeight="1" x14ac:dyDescent="0.35">
      <c r="A145" s="6" t="s">
        <v>446</v>
      </c>
      <c r="F145" s="6" t="s">
        <v>447</v>
      </c>
      <c r="J145" s="6" t="s">
        <v>479</v>
      </c>
      <c r="N145" s="6" t="s">
        <v>446</v>
      </c>
      <c r="S145" s="6" t="s">
        <v>447</v>
      </c>
      <c r="W145" s="6" t="s">
        <v>480</v>
      </c>
    </row>
    <row r="146" spans="1:25" ht="13.5" customHeight="1" x14ac:dyDescent="0.35">
      <c r="A146" s="6" t="s">
        <v>454</v>
      </c>
      <c r="B146" s="6" t="s">
        <v>458</v>
      </c>
      <c r="C146" s="6" t="s">
        <v>453</v>
      </c>
      <c r="D146" s="6" t="s">
        <v>450</v>
      </c>
      <c r="E146" s="6" t="s">
        <v>452</v>
      </c>
      <c r="F146" s="25">
        <v>128</v>
      </c>
      <c r="G146" s="25">
        <v>64</v>
      </c>
      <c r="H146" s="25">
        <v>32</v>
      </c>
      <c r="I146" s="25">
        <v>16</v>
      </c>
      <c r="J146" s="25" t="s">
        <v>455</v>
      </c>
      <c r="K146" s="25" t="s">
        <v>456</v>
      </c>
      <c r="L146" s="25" t="s">
        <v>457</v>
      </c>
      <c r="N146" s="6" t="s">
        <v>458</v>
      </c>
      <c r="O146" s="6" t="s">
        <v>452</v>
      </c>
      <c r="P146" s="6" t="s">
        <v>454</v>
      </c>
      <c r="Q146" s="6" t="s">
        <v>451</v>
      </c>
      <c r="R146" s="6" t="s">
        <v>453</v>
      </c>
      <c r="S146" s="25">
        <v>128</v>
      </c>
      <c r="T146" s="25">
        <v>64</v>
      </c>
      <c r="U146" s="25">
        <v>32</v>
      </c>
      <c r="V146" s="25">
        <v>16</v>
      </c>
      <c r="W146" s="25" t="s">
        <v>455</v>
      </c>
      <c r="X146" s="25" t="s">
        <v>456</v>
      </c>
      <c r="Y146" s="25" t="s">
        <v>457</v>
      </c>
    </row>
    <row r="147" spans="1:25" ht="13.5" customHeight="1" x14ac:dyDescent="0.3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ht="13.5" customHeight="1" x14ac:dyDescent="0.3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ht="13.5" customHeight="1" x14ac:dyDescent="0.3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ht="13.5" customHeight="1" x14ac:dyDescent="0.3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ht="13.5" customHeight="1" x14ac:dyDescent="0.3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ht="13.5" customHeight="1" x14ac:dyDescent="0.35">
      <c r="H152" s="25"/>
      <c r="I152" s="25"/>
      <c r="J152" s="25"/>
      <c r="K152" s="25"/>
      <c r="L152" s="25"/>
      <c r="U152" s="25"/>
      <c r="V152" s="25"/>
      <c r="W152" s="25"/>
      <c r="X152" s="25"/>
      <c r="Y152" s="25"/>
    </row>
    <row r="153" spans="1:25" ht="13.5" customHeight="1" x14ac:dyDescent="0.35">
      <c r="H153" s="25"/>
      <c r="I153" s="25"/>
      <c r="J153" s="25"/>
      <c r="K153" s="25"/>
      <c r="L153" s="25"/>
      <c r="U153" s="25"/>
      <c r="V153" s="25"/>
      <c r="W153" s="25"/>
      <c r="X153" s="25"/>
      <c r="Y153" s="25"/>
    </row>
    <row r="154" spans="1:25" ht="13.5" customHeight="1" x14ac:dyDescent="0.35">
      <c r="K154" s="25"/>
      <c r="L154" s="25"/>
      <c r="X154" s="25"/>
      <c r="Y154" s="25"/>
    </row>
    <row r="155" spans="1:25" ht="13.5" customHeight="1" x14ac:dyDescent="0.35">
      <c r="K155" s="25"/>
      <c r="L155" s="25"/>
      <c r="X155" s="25"/>
      <c r="Y155" s="25"/>
    </row>
    <row r="156" spans="1:25" ht="13.5" customHeight="1" x14ac:dyDescent="0.35"/>
    <row r="157" spans="1:25" ht="13.5" customHeight="1" x14ac:dyDescent="0.35">
      <c r="A157" s="6" t="str">
        <f>sections!D11</f>
        <v>TGA Tom Cook</v>
      </c>
      <c r="N157" s="6" t="str">
        <f>sections!D12</f>
        <v>HOW Ian Rowlay</v>
      </c>
    </row>
    <row r="158" spans="1:25" ht="13.5" customHeight="1" x14ac:dyDescent="0.35">
      <c r="A158" s="6" t="s">
        <v>446</v>
      </c>
      <c r="F158" s="6" t="s">
        <v>447</v>
      </c>
      <c r="J158" s="6" t="s">
        <v>481</v>
      </c>
      <c r="N158" s="6" t="s">
        <v>446</v>
      </c>
      <c r="S158" s="6" t="s">
        <v>447</v>
      </c>
      <c r="W158" s="6" t="s">
        <v>482</v>
      </c>
    </row>
    <row r="159" spans="1:25" ht="13.5" customHeight="1" x14ac:dyDescent="0.35">
      <c r="A159" s="6" t="s">
        <v>450</v>
      </c>
      <c r="B159" s="6" t="s">
        <v>451</v>
      </c>
      <c r="C159" s="6" t="s">
        <v>452</v>
      </c>
      <c r="D159" s="6" t="s">
        <v>453</v>
      </c>
      <c r="E159" s="6" t="s">
        <v>454</v>
      </c>
      <c r="F159" s="25">
        <v>128</v>
      </c>
      <c r="G159" s="25">
        <v>64</v>
      </c>
      <c r="H159" s="25">
        <v>32</v>
      </c>
      <c r="I159" s="25">
        <v>16</v>
      </c>
      <c r="J159" s="25" t="s">
        <v>455</v>
      </c>
      <c r="K159" s="25" t="s">
        <v>456</v>
      </c>
      <c r="L159" s="25" t="s">
        <v>457</v>
      </c>
      <c r="N159" s="6" t="s">
        <v>451</v>
      </c>
      <c r="O159" s="6" t="s">
        <v>453</v>
      </c>
      <c r="P159" s="6" t="s">
        <v>450</v>
      </c>
      <c r="Q159" s="6" t="s">
        <v>452</v>
      </c>
      <c r="R159" s="6" t="s">
        <v>458</v>
      </c>
      <c r="S159" s="25">
        <v>128</v>
      </c>
      <c r="T159" s="25">
        <v>64</v>
      </c>
      <c r="U159" s="25">
        <v>32</v>
      </c>
      <c r="V159" s="25">
        <v>16</v>
      </c>
      <c r="W159" s="25" t="s">
        <v>455</v>
      </c>
      <c r="X159" s="25" t="s">
        <v>456</v>
      </c>
      <c r="Y159" s="25" t="s">
        <v>457</v>
      </c>
    </row>
    <row r="160" spans="1:25" ht="13.5" customHeight="1" x14ac:dyDescent="0.3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ht="13.5" customHeight="1" x14ac:dyDescent="0.3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 ht="13.5" customHeight="1" x14ac:dyDescent="0.3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1:25" ht="13.5" customHeight="1" x14ac:dyDescent="0.3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ht="13.5" customHeight="1" x14ac:dyDescent="0.3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ht="13.5" customHeight="1" x14ac:dyDescent="0.35">
      <c r="H165" s="25"/>
      <c r="I165" s="25"/>
      <c r="J165" s="25"/>
      <c r="K165" s="25"/>
      <c r="L165" s="25"/>
      <c r="U165" s="25"/>
      <c r="V165" s="25"/>
      <c r="W165" s="25"/>
      <c r="X165" s="25"/>
      <c r="Y165" s="25"/>
    </row>
    <row r="166" spans="1:25" ht="13.5" customHeight="1" x14ac:dyDescent="0.35">
      <c r="H166" s="25"/>
      <c r="I166" s="25"/>
      <c r="J166" s="25"/>
      <c r="K166" s="25"/>
      <c r="L166" s="25"/>
      <c r="U166" s="25"/>
      <c r="V166" s="25"/>
      <c r="W166" s="25"/>
      <c r="X166" s="25"/>
      <c r="Y166" s="25"/>
    </row>
    <row r="167" spans="1:25" ht="13.5" customHeight="1" x14ac:dyDescent="0.35">
      <c r="K167" s="25"/>
      <c r="L167" s="25"/>
      <c r="X167" s="25"/>
      <c r="Y167" s="25"/>
    </row>
    <row r="168" spans="1:25" ht="13.5" customHeight="1" x14ac:dyDescent="0.35">
      <c r="K168" s="25"/>
      <c r="L168" s="25"/>
      <c r="X168" s="25"/>
      <c r="Y168" s="25"/>
    </row>
    <row r="169" spans="1:25" ht="13.5" customHeight="1" x14ac:dyDescent="0.35"/>
    <row r="170" spans="1:25" ht="13.5" customHeight="1" x14ac:dyDescent="0.35">
      <c r="A170" s="6" t="str">
        <f>sections!D13</f>
        <v>PAT Steven Brown</v>
      </c>
      <c r="N170" s="6" t="str">
        <f>sections!D14</f>
        <v>TOK Les Wilkinson</v>
      </c>
    </row>
    <row r="171" spans="1:25" ht="13.5" customHeight="1" x14ac:dyDescent="0.35">
      <c r="A171" s="6" t="s">
        <v>446</v>
      </c>
      <c r="F171" s="6" t="s">
        <v>447</v>
      </c>
      <c r="J171" s="6" t="s">
        <v>483</v>
      </c>
      <c r="N171" s="6" t="s">
        <v>446</v>
      </c>
      <c r="S171" s="6" t="s">
        <v>447</v>
      </c>
      <c r="W171" s="6" t="s">
        <v>484</v>
      </c>
    </row>
    <row r="172" spans="1:25" ht="13.5" customHeight="1" x14ac:dyDescent="0.35">
      <c r="A172" s="6" t="s">
        <v>452</v>
      </c>
      <c r="B172" s="6" t="s">
        <v>454</v>
      </c>
      <c r="C172" s="6" t="s">
        <v>451</v>
      </c>
      <c r="D172" s="6" t="s">
        <v>458</v>
      </c>
      <c r="E172" s="6" t="s">
        <v>450</v>
      </c>
      <c r="F172" s="25">
        <v>128</v>
      </c>
      <c r="G172" s="25">
        <v>64</v>
      </c>
      <c r="H172" s="25">
        <v>32</v>
      </c>
      <c r="I172" s="25">
        <v>16</v>
      </c>
      <c r="J172" s="25" t="s">
        <v>455</v>
      </c>
      <c r="K172" s="25" t="s">
        <v>456</v>
      </c>
      <c r="L172" s="25" t="s">
        <v>457</v>
      </c>
      <c r="N172" s="6" t="s">
        <v>453</v>
      </c>
      <c r="O172" s="6" t="s">
        <v>450</v>
      </c>
      <c r="P172" s="6" t="s">
        <v>458</v>
      </c>
      <c r="Q172" s="6" t="s">
        <v>454</v>
      </c>
      <c r="R172" s="6" t="s">
        <v>451</v>
      </c>
      <c r="S172" s="25">
        <v>128</v>
      </c>
      <c r="T172" s="25">
        <v>64</v>
      </c>
      <c r="U172" s="25">
        <v>32</v>
      </c>
      <c r="V172" s="25">
        <v>16</v>
      </c>
      <c r="W172" s="25" t="s">
        <v>455</v>
      </c>
      <c r="X172" s="25" t="s">
        <v>456</v>
      </c>
      <c r="Y172" s="25" t="s">
        <v>457</v>
      </c>
    </row>
    <row r="173" spans="1:25" ht="13.5" customHeight="1" x14ac:dyDescent="0.3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ht="13.5" customHeight="1" x14ac:dyDescent="0.3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ht="13.5" customHeight="1" x14ac:dyDescent="0.3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ht="13.5" customHeight="1" x14ac:dyDescent="0.3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ht="13.5" customHeight="1" x14ac:dyDescent="0.3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ht="13.5" customHeight="1" x14ac:dyDescent="0.35">
      <c r="H178" s="25"/>
      <c r="I178" s="25"/>
      <c r="J178" s="25"/>
      <c r="K178" s="25"/>
      <c r="L178" s="25"/>
      <c r="U178" s="25"/>
      <c r="V178" s="25"/>
      <c r="W178" s="25"/>
      <c r="X178" s="25"/>
      <c r="Y178" s="25"/>
    </row>
    <row r="179" spans="1:25" ht="13.5" customHeight="1" x14ac:dyDescent="0.35">
      <c r="H179" s="25"/>
      <c r="I179" s="25"/>
      <c r="J179" s="25"/>
      <c r="K179" s="25"/>
      <c r="L179" s="25"/>
      <c r="U179" s="25"/>
      <c r="V179" s="25"/>
      <c r="W179" s="25"/>
      <c r="X179" s="25"/>
      <c r="Y179" s="25"/>
    </row>
    <row r="180" spans="1:25" ht="13.5" customHeight="1" x14ac:dyDescent="0.35">
      <c r="K180" s="25"/>
      <c r="L180" s="25"/>
      <c r="X180" s="25"/>
      <c r="Y180" s="25"/>
    </row>
    <row r="181" spans="1:25" ht="13.5" customHeight="1" x14ac:dyDescent="0.35">
      <c r="K181" s="25"/>
      <c r="L181" s="25"/>
      <c r="X181" s="25"/>
      <c r="Y181" s="25"/>
    </row>
    <row r="182" spans="1:25" ht="13.5" customHeight="1" x14ac:dyDescent="0.35"/>
    <row r="183" spans="1:25" ht="13.5" customHeight="1" x14ac:dyDescent="0.35">
      <c r="A183" s="6" t="str">
        <f>sections!D15</f>
        <v>MNU Pete Gillette</v>
      </c>
      <c r="N183" s="6" t="str">
        <f>sections!D16</f>
        <v>WHAN Paul Stevens</v>
      </c>
    </row>
    <row r="184" spans="1:25" ht="13.5" customHeight="1" x14ac:dyDescent="0.35">
      <c r="A184" s="6" t="s">
        <v>446</v>
      </c>
      <c r="F184" s="6" t="s">
        <v>447</v>
      </c>
      <c r="J184" s="6" t="s">
        <v>485</v>
      </c>
      <c r="N184" s="6" t="s">
        <v>446</v>
      </c>
      <c r="S184" s="6" t="s">
        <v>447</v>
      </c>
      <c r="W184" s="6" t="s">
        <v>486</v>
      </c>
    </row>
    <row r="185" spans="1:25" ht="13.5" customHeight="1" x14ac:dyDescent="0.35">
      <c r="A185" s="6" t="s">
        <v>454</v>
      </c>
      <c r="B185" s="6" t="s">
        <v>458</v>
      </c>
      <c r="C185" s="6" t="s">
        <v>453</v>
      </c>
      <c r="D185" s="6" t="s">
        <v>450</v>
      </c>
      <c r="E185" s="6" t="s">
        <v>452</v>
      </c>
      <c r="F185" s="25">
        <v>128</v>
      </c>
      <c r="G185" s="25">
        <v>64</v>
      </c>
      <c r="H185" s="25">
        <v>32</v>
      </c>
      <c r="I185" s="25">
        <v>16</v>
      </c>
      <c r="J185" s="25" t="s">
        <v>455</v>
      </c>
      <c r="K185" s="25" t="s">
        <v>456</v>
      </c>
      <c r="L185" s="25" t="s">
        <v>457</v>
      </c>
      <c r="N185" s="6" t="s">
        <v>458</v>
      </c>
      <c r="O185" s="6" t="s">
        <v>452</v>
      </c>
      <c r="P185" s="6" t="s">
        <v>454</v>
      </c>
      <c r="Q185" s="6" t="s">
        <v>451</v>
      </c>
      <c r="R185" s="6" t="s">
        <v>453</v>
      </c>
      <c r="S185" s="25">
        <v>128</v>
      </c>
      <c r="T185" s="25">
        <v>64</v>
      </c>
      <c r="U185" s="25">
        <v>32</v>
      </c>
      <c r="V185" s="25">
        <v>16</v>
      </c>
      <c r="W185" s="25" t="s">
        <v>455</v>
      </c>
      <c r="X185" s="25" t="s">
        <v>456</v>
      </c>
      <c r="Y185" s="25" t="s">
        <v>457</v>
      </c>
    </row>
    <row r="186" spans="1:25" ht="13.5" customHeight="1" x14ac:dyDescent="0.3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ht="13.5" customHeight="1" x14ac:dyDescent="0.3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ht="13.5" customHeight="1" x14ac:dyDescent="0.3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1:25" ht="13.5" customHeight="1" x14ac:dyDescent="0.3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ht="13.5" customHeight="1" x14ac:dyDescent="0.3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1:25" ht="13.5" customHeight="1" x14ac:dyDescent="0.35">
      <c r="H191" s="25"/>
      <c r="I191" s="25"/>
      <c r="J191" s="25"/>
      <c r="K191" s="25"/>
      <c r="L191" s="25"/>
      <c r="U191" s="25"/>
      <c r="V191" s="25"/>
      <c r="W191" s="25"/>
      <c r="X191" s="25"/>
      <c r="Y191" s="25"/>
    </row>
    <row r="192" spans="1:25" ht="13.5" customHeight="1" x14ac:dyDescent="0.35">
      <c r="H192" s="25"/>
      <c r="I192" s="25"/>
      <c r="J192" s="25"/>
      <c r="K192" s="25"/>
      <c r="L192" s="25"/>
      <c r="U192" s="25"/>
      <c r="V192" s="25"/>
      <c r="W192" s="25"/>
      <c r="X192" s="25"/>
      <c r="Y192" s="25"/>
    </row>
    <row r="193" spans="1:25" ht="13.5" customHeight="1" x14ac:dyDescent="0.35">
      <c r="K193" s="25"/>
      <c r="L193" s="25"/>
      <c r="X193" s="25"/>
      <c r="Y193" s="25"/>
    </row>
    <row r="194" spans="1:25" ht="13.5" customHeight="1" x14ac:dyDescent="0.35">
      <c r="K194" s="25"/>
      <c r="L194" s="25"/>
      <c r="X194" s="25"/>
      <c r="Y194" s="25"/>
    </row>
    <row r="195" spans="1:25" ht="13.5" customHeight="1" x14ac:dyDescent="0.35"/>
    <row r="196" spans="1:25" ht="13.5" customHeight="1" x14ac:dyDescent="0.35">
      <c r="A196" s="6" t="str">
        <f>sections!F11</f>
        <v>TOK Phil Wilkinson</v>
      </c>
      <c r="N196" s="6" t="str">
        <f>sections!F12</f>
        <v>NPL Patrick O'Donnell</v>
      </c>
    </row>
    <row r="197" spans="1:25" ht="13.5" customHeight="1" x14ac:dyDescent="0.35">
      <c r="A197" s="6" t="s">
        <v>446</v>
      </c>
      <c r="F197" s="6" t="s">
        <v>447</v>
      </c>
      <c r="J197" s="6" t="s">
        <v>487</v>
      </c>
      <c r="N197" s="6" t="s">
        <v>446</v>
      </c>
      <c r="S197" s="6" t="s">
        <v>447</v>
      </c>
      <c r="W197" s="6" t="s">
        <v>488</v>
      </c>
    </row>
    <row r="198" spans="1:25" ht="13.5" customHeight="1" x14ac:dyDescent="0.35">
      <c r="A198" s="6" t="s">
        <v>450</v>
      </c>
      <c r="B198" s="6" t="s">
        <v>451</v>
      </c>
      <c r="C198" s="6" t="s">
        <v>452</v>
      </c>
      <c r="D198" s="6" t="s">
        <v>453</v>
      </c>
      <c r="E198" s="6" t="s">
        <v>454</v>
      </c>
      <c r="F198" s="25">
        <v>128</v>
      </c>
      <c r="G198" s="25">
        <v>64</v>
      </c>
      <c r="H198" s="25">
        <v>32</v>
      </c>
      <c r="I198" s="25">
        <v>16</v>
      </c>
      <c r="J198" s="25" t="s">
        <v>455</v>
      </c>
      <c r="K198" s="25" t="s">
        <v>456</v>
      </c>
      <c r="L198" s="25" t="s">
        <v>457</v>
      </c>
      <c r="N198" s="6" t="s">
        <v>451</v>
      </c>
      <c r="O198" s="6" t="s">
        <v>453</v>
      </c>
      <c r="P198" s="6" t="s">
        <v>450</v>
      </c>
      <c r="Q198" s="6" t="s">
        <v>452</v>
      </c>
      <c r="R198" s="6" t="s">
        <v>458</v>
      </c>
      <c r="S198" s="25">
        <v>128</v>
      </c>
      <c r="T198" s="25">
        <v>64</v>
      </c>
      <c r="U198" s="25">
        <v>32</v>
      </c>
      <c r="V198" s="25">
        <v>16</v>
      </c>
      <c r="W198" s="25" t="s">
        <v>455</v>
      </c>
      <c r="X198" s="25" t="s">
        <v>456</v>
      </c>
      <c r="Y198" s="25" t="s">
        <v>457</v>
      </c>
    </row>
    <row r="199" spans="1:25" ht="13.5" customHeight="1" x14ac:dyDescent="0.3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ht="13.5" customHeight="1" x14ac:dyDescent="0.3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ht="13.5" customHeight="1" x14ac:dyDescent="0.3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ht="13.5" customHeight="1" x14ac:dyDescent="0.3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ht="13.5" customHeight="1" x14ac:dyDescent="0.3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ht="13.5" customHeight="1" x14ac:dyDescent="0.35">
      <c r="H204" s="25"/>
      <c r="I204" s="25"/>
      <c r="J204" s="25"/>
      <c r="K204" s="25"/>
      <c r="L204" s="25"/>
      <c r="U204" s="25"/>
      <c r="V204" s="25"/>
      <c r="W204" s="25"/>
      <c r="X204" s="25"/>
      <c r="Y204" s="25"/>
    </row>
    <row r="205" spans="1:25" ht="13.5" customHeight="1" x14ac:dyDescent="0.35">
      <c r="H205" s="25"/>
      <c r="I205" s="25"/>
      <c r="J205" s="25"/>
      <c r="K205" s="25"/>
      <c r="L205" s="25"/>
      <c r="U205" s="25"/>
      <c r="V205" s="25"/>
      <c r="W205" s="25"/>
      <c r="X205" s="25"/>
      <c r="Y205" s="25"/>
    </row>
    <row r="206" spans="1:25" ht="13.5" customHeight="1" x14ac:dyDescent="0.35">
      <c r="K206" s="25"/>
      <c r="L206" s="25"/>
      <c r="X206" s="25"/>
      <c r="Y206" s="25"/>
    </row>
    <row r="207" spans="1:25" ht="13.5" customHeight="1" x14ac:dyDescent="0.35">
      <c r="K207" s="25"/>
      <c r="L207" s="25"/>
      <c r="X207" s="25"/>
      <c r="Y207" s="25"/>
    </row>
    <row r="208" spans="1:25" ht="13.5" customHeight="1" x14ac:dyDescent="0.35"/>
    <row r="209" spans="1:25" ht="13.5" customHeight="1" x14ac:dyDescent="0.35">
      <c r="A209" s="6" t="str">
        <f>sections!F13</f>
        <v>PAT Sudeep Prasad</v>
      </c>
      <c r="N209" s="6" t="str">
        <f>sections!F14</f>
        <v>TGA Nita Clarkson</v>
      </c>
    </row>
    <row r="210" spans="1:25" ht="13.5" customHeight="1" x14ac:dyDescent="0.35">
      <c r="A210" s="6" t="s">
        <v>446</v>
      </c>
      <c r="F210" s="6" t="s">
        <v>447</v>
      </c>
      <c r="J210" s="6" t="s">
        <v>489</v>
      </c>
      <c r="N210" s="6" t="s">
        <v>446</v>
      </c>
      <c r="S210" s="6" t="s">
        <v>447</v>
      </c>
      <c r="W210" s="6" t="s">
        <v>490</v>
      </c>
    </row>
    <row r="211" spans="1:25" ht="13.5" customHeight="1" x14ac:dyDescent="0.35">
      <c r="A211" s="6" t="s">
        <v>452</v>
      </c>
      <c r="B211" s="6" t="s">
        <v>454</v>
      </c>
      <c r="C211" s="6" t="s">
        <v>451</v>
      </c>
      <c r="D211" s="6" t="s">
        <v>458</v>
      </c>
      <c r="E211" s="6" t="s">
        <v>450</v>
      </c>
      <c r="F211" s="25">
        <v>128</v>
      </c>
      <c r="G211" s="25">
        <v>64</v>
      </c>
      <c r="H211" s="25">
        <v>32</v>
      </c>
      <c r="I211" s="25">
        <v>16</v>
      </c>
      <c r="J211" s="25" t="s">
        <v>455</v>
      </c>
      <c r="K211" s="25" t="s">
        <v>456</v>
      </c>
      <c r="L211" s="25" t="s">
        <v>457</v>
      </c>
      <c r="N211" s="6" t="s">
        <v>453</v>
      </c>
      <c r="O211" s="6" t="s">
        <v>450</v>
      </c>
      <c r="P211" s="6" t="s">
        <v>458</v>
      </c>
      <c r="Q211" s="6" t="s">
        <v>454</v>
      </c>
      <c r="R211" s="6" t="s">
        <v>451</v>
      </c>
      <c r="S211" s="25">
        <v>128</v>
      </c>
      <c r="T211" s="25">
        <v>64</v>
      </c>
      <c r="U211" s="25">
        <v>32</v>
      </c>
      <c r="V211" s="25">
        <v>16</v>
      </c>
      <c r="W211" s="25" t="s">
        <v>455</v>
      </c>
      <c r="X211" s="25" t="s">
        <v>456</v>
      </c>
      <c r="Y211" s="25" t="s">
        <v>457</v>
      </c>
    </row>
    <row r="212" spans="1:25" ht="13.5" customHeight="1" x14ac:dyDescent="0.3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ht="13.5" customHeight="1" x14ac:dyDescent="0.3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1:25" ht="13.5" customHeight="1" x14ac:dyDescent="0.3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ht="13.5" customHeight="1" x14ac:dyDescent="0.3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ht="13.5" customHeight="1" x14ac:dyDescent="0.3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ht="13.5" customHeight="1" x14ac:dyDescent="0.35">
      <c r="H217" s="25"/>
      <c r="I217" s="25"/>
      <c r="J217" s="25"/>
      <c r="K217" s="25"/>
      <c r="L217" s="25"/>
      <c r="U217" s="25"/>
      <c r="V217" s="25"/>
      <c r="W217" s="25"/>
      <c r="X217" s="25"/>
      <c r="Y217" s="25"/>
    </row>
    <row r="218" spans="1:25" ht="13.5" customHeight="1" x14ac:dyDescent="0.35">
      <c r="H218" s="25"/>
      <c r="I218" s="25"/>
      <c r="J218" s="25"/>
      <c r="K218" s="25"/>
      <c r="L218" s="25"/>
      <c r="U218" s="25"/>
      <c r="V218" s="25"/>
      <c r="W218" s="25"/>
      <c r="X218" s="25"/>
      <c r="Y218" s="25"/>
    </row>
    <row r="219" spans="1:25" ht="13.5" customHeight="1" x14ac:dyDescent="0.35">
      <c r="K219" s="25"/>
      <c r="L219" s="25"/>
      <c r="X219" s="25"/>
      <c r="Y219" s="25"/>
    </row>
    <row r="220" spans="1:25" ht="13.5" customHeight="1" x14ac:dyDescent="0.35">
      <c r="K220" s="25"/>
      <c r="L220" s="25"/>
      <c r="X220" s="25"/>
      <c r="Y220" s="25"/>
    </row>
    <row r="221" spans="1:25" ht="13.5" customHeight="1" x14ac:dyDescent="0.35"/>
    <row r="222" spans="1:25" ht="13.5" customHeight="1" x14ac:dyDescent="0.35">
      <c r="A222" s="6" t="str">
        <f>sections!F15</f>
        <v>OTA Sio Latu</v>
      </c>
      <c r="N222" s="6" t="str">
        <f>sections!F16</f>
        <v>OTAK Mane Tamihana</v>
      </c>
    </row>
    <row r="223" spans="1:25" ht="13.5" customHeight="1" x14ac:dyDescent="0.35">
      <c r="A223" s="6" t="s">
        <v>446</v>
      </c>
      <c r="F223" s="6" t="s">
        <v>447</v>
      </c>
      <c r="J223" s="6" t="s">
        <v>491</v>
      </c>
      <c r="N223" s="6" t="s">
        <v>446</v>
      </c>
      <c r="S223" s="6" t="s">
        <v>447</v>
      </c>
      <c r="W223" s="6" t="s">
        <v>492</v>
      </c>
    </row>
    <row r="224" spans="1:25" ht="13.5" customHeight="1" x14ac:dyDescent="0.35">
      <c r="A224" s="6" t="s">
        <v>454</v>
      </c>
      <c r="B224" s="6" t="s">
        <v>458</v>
      </c>
      <c r="C224" s="6" t="s">
        <v>453</v>
      </c>
      <c r="D224" s="6" t="s">
        <v>450</v>
      </c>
      <c r="E224" s="6" t="s">
        <v>452</v>
      </c>
      <c r="F224" s="25">
        <v>128</v>
      </c>
      <c r="G224" s="25">
        <v>64</v>
      </c>
      <c r="H224" s="25">
        <v>32</v>
      </c>
      <c r="I224" s="25">
        <v>16</v>
      </c>
      <c r="J224" s="25" t="s">
        <v>455</v>
      </c>
      <c r="K224" s="25" t="s">
        <v>456</v>
      </c>
      <c r="L224" s="25" t="s">
        <v>457</v>
      </c>
      <c r="N224" s="6" t="s">
        <v>458</v>
      </c>
      <c r="O224" s="6" t="s">
        <v>452</v>
      </c>
      <c r="P224" s="6" t="s">
        <v>454</v>
      </c>
      <c r="Q224" s="6" t="s">
        <v>451</v>
      </c>
      <c r="R224" s="6" t="s">
        <v>453</v>
      </c>
      <c r="S224" s="25">
        <v>128</v>
      </c>
      <c r="T224" s="25">
        <v>64</v>
      </c>
      <c r="U224" s="25">
        <v>32</v>
      </c>
      <c r="V224" s="25">
        <v>16</v>
      </c>
      <c r="W224" s="25" t="s">
        <v>455</v>
      </c>
      <c r="X224" s="25" t="s">
        <v>456</v>
      </c>
      <c r="Y224" s="25" t="s">
        <v>457</v>
      </c>
    </row>
    <row r="225" spans="1:25" ht="13.5" customHeight="1" x14ac:dyDescent="0.3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ht="13.5" customHeight="1" x14ac:dyDescent="0.3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ht="13.5" customHeight="1" x14ac:dyDescent="0.3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ht="13.5" customHeight="1" x14ac:dyDescent="0.3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ht="13.5" customHeight="1" x14ac:dyDescent="0.3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ht="13.5" customHeight="1" x14ac:dyDescent="0.35">
      <c r="H230" s="25"/>
      <c r="I230" s="25"/>
      <c r="J230" s="25"/>
      <c r="K230" s="25"/>
      <c r="L230" s="25"/>
      <c r="U230" s="25"/>
      <c r="V230" s="25"/>
      <c r="W230" s="25"/>
      <c r="X230" s="25"/>
      <c r="Y230" s="25"/>
    </row>
    <row r="231" spans="1:25" ht="13.5" customHeight="1" x14ac:dyDescent="0.35">
      <c r="H231" s="25"/>
      <c r="I231" s="25"/>
      <c r="J231" s="25"/>
      <c r="K231" s="25"/>
      <c r="L231" s="25"/>
      <c r="U231" s="25"/>
      <c r="V231" s="25"/>
      <c r="W231" s="25"/>
      <c r="X231" s="25"/>
      <c r="Y231" s="25"/>
    </row>
    <row r="232" spans="1:25" ht="13.5" customHeight="1" x14ac:dyDescent="0.35">
      <c r="K232" s="25"/>
      <c r="L232" s="25"/>
      <c r="X232" s="25"/>
      <c r="Y232" s="25"/>
    </row>
    <row r="233" spans="1:25" ht="13.5" customHeight="1" x14ac:dyDescent="0.35">
      <c r="K233" s="25"/>
      <c r="L233" s="25"/>
      <c r="X233" s="25"/>
      <c r="Y233" s="25"/>
    </row>
    <row r="234" spans="1:25" ht="13.5" customHeight="1" x14ac:dyDescent="0.35"/>
    <row r="235" spans="1:25" ht="13.5" customHeight="1" x14ac:dyDescent="0.35">
      <c r="A235" s="6" t="str">
        <f>sections!B19</f>
        <v>WAI Brent Wells</v>
      </c>
      <c r="N235" s="6" t="str">
        <f>sections!B20</f>
        <v>WCC Brodie Fitzgeorge</v>
      </c>
    </row>
    <row r="236" spans="1:25" ht="13.5" customHeight="1" x14ac:dyDescent="0.35">
      <c r="A236" s="6" t="s">
        <v>446</v>
      </c>
      <c r="F236" s="6" t="s">
        <v>447</v>
      </c>
      <c r="J236" s="6" t="s">
        <v>493</v>
      </c>
      <c r="N236" s="6" t="s">
        <v>446</v>
      </c>
      <c r="S236" s="6" t="s">
        <v>447</v>
      </c>
      <c r="W236" s="6" t="s">
        <v>494</v>
      </c>
    </row>
    <row r="237" spans="1:25" ht="13.5" customHeight="1" x14ac:dyDescent="0.35">
      <c r="A237" s="6" t="s">
        <v>450</v>
      </c>
      <c r="B237" s="6" t="s">
        <v>451</v>
      </c>
      <c r="C237" s="6" t="s">
        <v>452</v>
      </c>
      <c r="D237" s="6" t="s">
        <v>453</v>
      </c>
      <c r="E237" s="6" t="s">
        <v>454</v>
      </c>
      <c r="F237" s="25">
        <v>128</v>
      </c>
      <c r="G237" s="25">
        <v>64</v>
      </c>
      <c r="H237" s="25">
        <v>32</v>
      </c>
      <c r="I237" s="25">
        <v>16</v>
      </c>
      <c r="J237" s="25" t="s">
        <v>455</v>
      </c>
      <c r="K237" s="25" t="s">
        <v>456</v>
      </c>
      <c r="L237" s="25" t="s">
        <v>457</v>
      </c>
      <c r="N237" s="6" t="s">
        <v>451</v>
      </c>
      <c r="O237" s="6" t="s">
        <v>453</v>
      </c>
      <c r="P237" s="6" t="s">
        <v>450</v>
      </c>
      <c r="Q237" s="6" t="s">
        <v>452</v>
      </c>
      <c r="R237" s="6" t="s">
        <v>458</v>
      </c>
      <c r="S237" s="25">
        <v>128</v>
      </c>
      <c r="T237" s="25">
        <v>64</v>
      </c>
      <c r="U237" s="25">
        <v>32</v>
      </c>
      <c r="V237" s="25">
        <v>16</v>
      </c>
      <c r="W237" s="25" t="s">
        <v>455</v>
      </c>
      <c r="X237" s="25" t="s">
        <v>456</v>
      </c>
      <c r="Y237" s="25" t="s">
        <v>457</v>
      </c>
    </row>
    <row r="238" spans="1:25" ht="13.5" customHeight="1" x14ac:dyDescent="0.3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ht="13.5" customHeight="1" x14ac:dyDescent="0.3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ht="13.5" customHeight="1" x14ac:dyDescent="0.3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ht="13.5" customHeight="1" x14ac:dyDescent="0.3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25" ht="13.5" customHeight="1" x14ac:dyDescent="0.3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1:25" ht="13.5" customHeight="1" x14ac:dyDescent="0.35">
      <c r="H243" s="25"/>
      <c r="I243" s="25"/>
      <c r="J243" s="25"/>
      <c r="K243" s="25"/>
      <c r="L243" s="25"/>
      <c r="U243" s="25"/>
      <c r="V243" s="25"/>
      <c r="W243" s="25"/>
      <c r="X243" s="25"/>
      <c r="Y243" s="25"/>
    </row>
    <row r="244" spans="1:25" ht="13.5" customHeight="1" x14ac:dyDescent="0.35">
      <c r="H244" s="25"/>
      <c r="I244" s="25"/>
      <c r="J244" s="25"/>
      <c r="K244" s="25"/>
      <c r="L244" s="25"/>
      <c r="U244" s="25"/>
      <c r="V244" s="25"/>
      <c r="W244" s="25"/>
      <c r="X244" s="25"/>
      <c r="Y244" s="25"/>
    </row>
    <row r="245" spans="1:25" ht="13.5" customHeight="1" x14ac:dyDescent="0.35">
      <c r="K245" s="25"/>
      <c r="L245" s="25"/>
      <c r="X245" s="25"/>
      <c r="Y245" s="25"/>
    </row>
    <row r="246" spans="1:25" ht="13.5" customHeight="1" x14ac:dyDescent="0.35">
      <c r="K246" s="25"/>
      <c r="L246" s="25"/>
      <c r="X246" s="25"/>
      <c r="Y246" s="25"/>
    </row>
    <row r="247" spans="1:25" ht="13.5" customHeight="1" x14ac:dyDescent="0.35"/>
    <row r="248" spans="1:25" ht="13.5" customHeight="1" x14ac:dyDescent="0.35">
      <c r="A248" s="6" t="str">
        <f>sections!B21</f>
        <v>TGA Jimmy Stewart</v>
      </c>
      <c r="N248" s="6" t="str">
        <f>sections!B22</f>
        <v>TOK Cooper McInnes</v>
      </c>
    </row>
    <row r="249" spans="1:25" ht="13.5" customHeight="1" x14ac:dyDescent="0.35">
      <c r="A249" s="6" t="s">
        <v>446</v>
      </c>
      <c r="F249" s="6" t="s">
        <v>447</v>
      </c>
      <c r="J249" s="6" t="s">
        <v>495</v>
      </c>
      <c r="N249" s="6" t="s">
        <v>446</v>
      </c>
      <c r="S249" s="6" t="s">
        <v>447</v>
      </c>
      <c r="W249" s="6" t="s">
        <v>496</v>
      </c>
    </row>
    <row r="250" spans="1:25" ht="13.5" customHeight="1" x14ac:dyDescent="0.35">
      <c r="A250" s="6" t="s">
        <v>452</v>
      </c>
      <c r="B250" s="6" t="s">
        <v>454</v>
      </c>
      <c r="C250" s="6" t="s">
        <v>451</v>
      </c>
      <c r="D250" s="6" t="s">
        <v>458</v>
      </c>
      <c r="E250" s="6" t="s">
        <v>450</v>
      </c>
      <c r="F250" s="25">
        <v>128</v>
      </c>
      <c r="G250" s="25">
        <v>64</v>
      </c>
      <c r="H250" s="25">
        <v>32</v>
      </c>
      <c r="I250" s="25">
        <v>16</v>
      </c>
      <c r="J250" s="25" t="s">
        <v>455</v>
      </c>
      <c r="K250" s="25" t="s">
        <v>456</v>
      </c>
      <c r="L250" s="25" t="s">
        <v>457</v>
      </c>
      <c r="N250" s="6" t="s">
        <v>453</v>
      </c>
      <c r="O250" s="6" t="s">
        <v>450</v>
      </c>
      <c r="P250" s="6" t="s">
        <v>458</v>
      </c>
      <c r="Q250" s="6" t="s">
        <v>454</v>
      </c>
      <c r="R250" s="6" t="s">
        <v>451</v>
      </c>
      <c r="S250" s="25">
        <v>128</v>
      </c>
      <c r="T250" s="25">
        <v>64</v>
      </c>
      <c r="U250" s="25">
        <v>32</v>
      </c>
      <c r="V250" s="25">
        <v>16</v>
      </c>
      <c r="W250" s="25" t="s">
        <v>455</v>
      </c>
      <c r="X250" s="25" t="s">
        <v>456</v>
      </c>
      <c r="Y250" s="25" t="s">
        <v>457</v>
      </c>
    </row>
    <row r="251" spans="1:25" ht="13.5" customHeight="1" x14ac:dyDescent="0.3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1:25" ht="13.5" customHeight="1" x14ac:dyDescent="0.3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1:25" ht="13.5" customHeight="1" x14ac:dyDescent="0.3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1:25" ht="13.5" customHeight="1" x14ac:dyDescent="0.3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1:25" ht="13.5" customHeight="1" x14ac:dyDescent="0.3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1:25" ht="13.5" customHeight="1" x14ac:dyDescent="0.35">
      <c r="H256" s="25"/>
      <c r="I256" s="25"/>
      <c r="J256" s="25"/>
      <c r="K256" s="25"/>
      <c r="L256" s="25"/>
      <c r="U256" s="25"/>
      <c r="V256" s="25"/>
      <c r="W256" s="25"/>
      <c r="X256" s="25"/>
      <c r="Y256" s="25"/>
    </row>
    <row r="257" spans="1:25" ht="13.5" customHeight="1" x14ac:dyDescent="0.35">
      <c r="H257" s="25"/>
      <c r="I257" s="25"/>
      <c r="J257" s="25"/>
      <c r="K257" s="25"/>
      <c r="L257" s="25"/>
      <c r="U257" s="25"/>
      <c r="V257" s="25"/>
      <c r="W257" s="25"/>
      <c r="X257" s="25"/>
      <c r="Y257" s="25"/>
    </row>
    <row r="258" spans="1:25" ht="13.5" customHeight="1" x14ac:dyDescent="0.35">
      <c r="K258" s="25"/>
      <c r="L258" s="25"/>
      <c r="X258" s="25"/>
      <c r="Y258" s="25"/>
    </row>
    <row r="259" spans="1:25" ht="13.5" customHeight="1" x14ac:dyDescent="0.35">
      <c r="K259" s="25"/>
      <c r="L259" s="25"/>
      <c r="X259" s="25"/>
      <c r="Y259" s="25"/>
    </row>
    <row r="260" spans="1:25" ht="13.5" customHeight="1" x14ac:dyDescent="0.35"/>
    <row r="261" spans="1:25" ht="13.5" customHeight="1" x14ac:dyDescent="0.35">
      <c r="A261" s="6" t="str">
        <f>sections!B23</f>
        <v>PAT John Harrison</v>
      </c>
      <c r="N261" s="6" t="str">
        <f>sections!B24</f>
        <v>OTAK Reyon Picardo</v>
      </c>
    </row>
    <row r="262" spans="1:25" ht="13.5" customHeight="1" x14ac:dyDescent="0.35">
      <c r="A262" s="6" t="s">
        <v>446</v>
      </c>
      <c r="F262" s="6" t="s">
        <v>447</v>
      </c>
      <c r="J262" s="6" t="s">
        <v>497</v>
      </c>
      <c r="N262" s="6" t="s">
        <v>446</v>
      </c>
      <c r="S262" s="6" t="s">
        <v>447</v>
      </c>
      <c r="W262" s="6" t="s">
        <v>498</v>
      </c>
    </row>
    <row r="263" spans="1:25" ht="13.5" customHeight="1" x14ac:dyDescent="0.35">
      <c r="A263" s="6" t="s">
        <v>454</v>
      </c>
      <c r="B263" s="6" t="s">
        <v>458</v>
      </c>
      <c r="C263" s="6" t="s">
        <v>453</v>
      </c>
      <c r="D263" s="6" t="s">
        <v>450</v>
      </c>
      <c r="E263" s="6" t="s">
        <v>452</v>
      </c>
      <c r="F263" s="25">
        <v>128</v>
      </c>
      <c r="G263" s="25">
        <v>64</v>
      </c>
      <c r="H263" s="25">
        <v>32</v>
      </c>
      <c r="I263" s="25">
        <v>16</v>
      </c>
      <c r="J263" s="25" t="s">
        <v>455</v>
      </c>
      <c r="K263" s="25" t="s">
        <v>456</v>
      </c>
      <c r="L263" s="25" t="s">
        <v>457</v>
      </c>
      <c r="N263" s="6" t="s">
        <v>458</v>
      </c>
      <c r="O263" s="6" t="s">
        <v>452</v>
      </c>
      <c r="P263" s="6" t="s">
        <v>454</v>
      </c>
      <c r="Q263" s="6" t="s">
        <v>451</v>
      </c>
      <c r="R263" s="6" t="s">
        <v>453</v>
      </c>
      <c r="S263" s="25">
        <v>128</v>
      </c>
      <c r="T263" s="25">
        <v>64</v>
      </c>
      <c r="U263" s="25">
        <v>32</v>
      </c>
      <c r="V263" s="25">
        <v>16</v>
      </c>
      <c r="W263" s="25" t="s">
        <v>455</v>
      </c>
      <c r="X263" s="25" t="s">
        <v>456</v>
      </c>
      <c r="Y263" s="25" t="s">
        <v>457</v>
      </c>
    </row>
    <row r="264" spans="1:25" ht="13.5" customHeight="1" x14ac:dyDescent="0.3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1:25" ht="13.5" customHeight="1" x14ac:dyDescent="0.3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1:25" ht="13.5" customHeight="1" x14ac:dyDescent="0.3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1:25" ht="13.5" customHeight="1" x14ac:dyDescent="0.3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1:25" ht="13.5" customHeight="1" x14ac:dyDescent="0.3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1:25" ht="13.5" customHeight="1" x14ac:dyDescent="0.35">
      <c r="H269" s="25"/>
      <c r="I269" s="25"/>
      <c r="J269" s="25"/>
      <c r="K269" s="25"/>
      <c r="L269" s="25"/>
      <c r="U269" s="25"/>
      <c r="V269" s="25"/>
      <c r="W269" s="25"/>
      <c r="X269" s="25"/>
      <c r="Y269" s="25"/>
    </row>
    <row r="270" spans="1:25" ht="13.5" customHeight="1" x14ac:dyDescent="0.35">
      <c r="H270" s="25"/>
      <c r="I270" s="25"/>
      <c r="J270" s="25"/>
      <c r="K270" s="25"/>
      <c r="L270" s="25"/>
      <c r="U270" s="25"/>
      <c r="V270" s="25"/>
      <c r="W270" s="25"/>
      <c r="X270" s="25"/>
      <c r="Y270" s="25"/>
    </row>
    <row r="271" spans="1:25" ht="13.5" customHeight="1" x14ac:dyDescent="0.35">
      <c r="K271" s="25"/>
      <c r="L271" s="25"/>
      <c r="X271" s="25"/>
      <c r="Y271" s="25"/>
    </row>
    <row r="272" spans="1:25" ht="13.5" customHeight="1" x14ac:dyDescent="0.35">
      <c r="K272" s="25"/>
      <c r="L272" s="25"/>
      <c r="X272" s="25"/>
      <c r="Y272" s="25"/>
    </row>
    <row r="273" spans="1:25" ht="13.5" customHeight="1" x14ac:dyDescent="0.35"/>
    <row r="274" spans="1:25" ht="13.5" customHeight="1" x14ac:dyDescent="0.35">
      <c r="A274" s="6" t="str">
        <f>sections!D19</f>
        <v>NPL Thomas De Faria</v>
      </c>
      <c r="N274" s="6" t="str">
        <f>sections!D20</f>
        <v>OTA Paea Valele</v>
      </c>
    </row>
    <row r="275" spans="1:25" ht="13.5" customHeight="1" x14ac:dyDescent="0.35">
      <c r="A275" s="6" t="s">
        <v>446</v>
      </c>
      <c r="F275" s="6" t="s">
        <v>447</v>
      </c>
      <c r="J275" s="6" t="s">
        <v>499</v>
      </c>
      <c r="N275" s="6" t="s">
        <v>446</v>
      </c>
      <c r="S275" s="6" t="s">
        <v>447</v>
      </c>
      <c r="W275" s="6" t="s">
        <v>500</v>
      </c>
    </row>
    <row r="276" spans="1:25" ht="13.5" customHeight="1" x14ac:dyDescent="0.35">
      <c r="A276" s="6" t="s">
        <v>450</v>
      </c>
      <c r="B276" s="6" t="s">
        <v>451</v>
      </c>
      <c r="C276" s="6" t="s">
        <v>452</v>
      </c>
      <c r="D276" s="6" t="s">
        <v>453</v>
      </c>
      <c r="E276" s="6" t="s">
        <v>454</v>
      </c>
      <c r="F276" s="25">
        <v>128</v>
      </c>
      <c r="G276" s="25">
        <v>64</v>
      </c>
      <c r="H276" s="25">
        <v>32</v>
      </c>
      <c r="I276" s="25">
        <v>16</v>
      </c>
      <c r="J276" s="25" t="s">
        <v>455</v>
      </c>
      <c r="K276" s="25" t="s">
        <v>456</v>
      </c>
      <c r="L276" s="25" t="s">
        <v>457</v>
      </c>
      <c r="N276" s="6" t="s">
        <v>451</v>
      </c>
      <c r="O276" s="6" t="s">
        <v>453</v>
      </c>
      <c r="P276" s="6" t="s">
        <v>450</v>
      </c>
      <c r="Q276" s="6" t="s">
        <v>452</v>
      </c>
      <c r="R276" s="6" t="s">
        <v>458</v>
      </c>
      <c r="S276" s="25">
        <v>128</v>
      </c>
      <c r="T276" s="25">
        <v>64</v>
      </c>
      <c r="U276" s="25">
        <v>32</v>
      </c>
      <c r="V276" s="25">
        <v>16</v>
      </c>
      <c r="W276" s="25" t="s">
        <v>455</v>
      </c>
      <c r="X276" s="25" t="s">
        <v>456</v>
      </c>
      <c r="Y276" s="25" t="s">
        <v>457</v>
      </c>
    </row>
    <row r="277" spans="1:25" ht="13.5" customHeight="1" x14ac:dyDescent="0.3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1:25" ht="13.5" customHeight="1" x14ac:dyDescent="0.3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1:25" ht="13.5" customHeight="1" x14ac:dyDescent="0.3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1:25" ht="13.5" customHeight="1" x14ac:dyDescent="0.3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1:25" ht="13.5" customHeight="1" x14ac:dyDescent="0.3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1:25" ht="13.5" customHeight="1" x14ac:dyDescent="0.35">
      <c r="H282" s="25"/>
      <c r="I282" s="25"/>
      <c r="J282" s="25"/>
      <c r="K282" s="25"/>
      <c r="L282" s="25"/>
      <c r="U282" s="25"/>
      <c r="V282" s="25"/>
      <c r="W282" s="25"/>
      <c r="X282" s="25"/>
      <c r="Y282" s="25"/>
    </row>
    <row r="283" spans="1:25" ht="13.5" customHeight="1" x14ac:dyDescent="0.35">
      <c r="H283" s="25"/>
      <c r="I283" s="25"/>
      <c r="J283" s="25"/>
      <c r="K283" s="25"/>
      <c r="L283" s="25"/>
      <c r="U283" s="25"/>
      <c r="V283" s="25"/>
      <c r="W283" s="25"/>
      <c r="X283" s="25"/>
      <c r="Y283" s="25"/>
    </row>
    <row r="284" spans="1:25" ht="13.5" customHeight="1" x14ac:dyDescent="0.35">
      <c r="K284" s="25"/>
      <c r="L284" s="25"/>
      <c r="X284" s="25"/>
      <c r="Y284" s="25"/>
    </row>
    <row r="285" spans="1:25" ht="13.5" customHeight="1" x14ac:dyDescent="0.35">
      <c r="K285" s="25"/>
      <c r="L285" s="25"/>
      <c r="X285" s="25"/>
      <c r="Y285" s="25"/>
    </row>
    <row r="286" spans="1:25" ht="13.5" customHeight="1" x14ac:dyDescent="0.35"/>
    <row r="287" spans="1:25" ht="13.5" customHeight="1" x14ac:dyDescent="0.35">
      <c r="A287" s="6" t="str">
        <f>sections!D21</f>
        <v>HOW Terry Andrews</v>
      </c>
      <c r="N287" s="6" t="str">
        <f>sections!D22</f>
        <v>TGA Karlene Taylor</v>
      </c>
    </row>
    <row r="288" spans="1:25" ht="13.5" customHeight="1" x14ac:dyDescent="0.35">
      <c r="A288" s="6" t="s">
        <v>446</v>
      </c>
      <c r="F288" s="6" t="s">
        <v>447</v>
      </c>
      <c r="J288" s="6" t="s">
        <v>501</v>
      </c>
      <c r="N288" s="6" t="s">
        <v>446</v>
      </c>
      <c r="S288" s="6" t="s">
        <v>447</v>
      </c>
      <c r="W288" s="6" t="s">
        <v>502</v>
      </c>
    </row>
    <row r="289" spans="1:25" ht="13.5" customHeight="1" x14ac:dyDescent="0.35">
      <c r="A289" s="6" t="s">
        <v>452</v>
      </c>
      <c r="B289" s="6" t="s">
        <v>454</v>
      </c>
      <c r="C289" s="6" t="s">
        <v>451</v>
      </c>
      <c r="D289" s="6" t="s">
        <v>458</v>
      </c>
      <c r="E289" s="6" t="s">
        <v>450</v>
      </c>
      <c r="F289" s="25">
        <v>128</v>
      </c>
      <c r="G289" s="25">
        <v>64</v>
      </c>
      <c r="H289" s="25">
        <v>32</v>
      </c>
      <c r="I289" s="25">
        <v>16</v>
      </c>
      <c r="J289" s="25" t="s">
        <v>455</v>
      </c>
      <c r="K289" s="25" t="s">
        <v>456</v>
      </c>
      <c r="L289" s="25" t="s">
        <v>457</v>
      </c>
      <c r="N289" s="6" t="s">
        <v>453</v>
      </c>
      <c r="O289" s="6" t="s">
        <v>450</v>
      </c>
      <c r="P289" s="6" t="s">
        <v>458</v>
      </c>
      <c r="Q289" s="6" t="s">
        <v>454</v>
      </c>
      <c r="R289" s="6" t="s">
        <v>451</v>
      </c>
      <c r="S289" s="25">
        <v>128</v>
      </c>
      <c r="T289" s="25">
        <v>64</v>
      </c>
      <c r="U289" s="25">
        <v>32</v>
      </c>
      <c r="V289" s="25">
        <v>16</v>
      </c>
      <c r="W289" s="25" t="s">
        <v>455</v>
      </c>
      <c r="X289" s="25" t="s">
        <v>456</v>
      </c>
      <c r="Y289" s="25" t="s">
        <v>457</v>
      </c>
    </row>
    <row r="290" spans="1:25" ht="13.5" customHeight="1" x14ac:dyDescent="0.3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1:25" ht="13.5" customHeight="1" x14ac:dyDescent="0.3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1:25" ht="13.5" customHeight="1" x14ac:dyDescent="0.3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1:25" ht="13.5" customHeight="1" x14ac:dyDescent="0.3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1:25" ht="13.5" customHeight="1" x14ac:dyDescent="0.3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1:25" ht="13.5" customHeight="1" x14ac:dyDescent="0.35">
      <c r="H295" s="25"/>
      <c r="I295" s="25"/>
      <c r="J295" s="25"/>
      <c r="K295" s="25"/>
      <c r="L295" s="25"/>
      <c r="U295" s="25"/>
      <c r="V295" s="25"/>
      <c r="W295" s="25"/>
      <c r="X295" s="25"/>
      <c r="Y295" s="25"/>
    </row>
    <row r="296" spans="1:25" ht="13.5" customHeight="1" x14ac:dyDescent="0.35">
      <c r="H296" s="25"/>
      <c r="I296" s="25"/>
      <c r="J296" s="25"/>
      <c r="K296" s="25"/>
      <c r="L296" s="25"/>
      <c r="U296" s="25"/>
      <c r="V296" s="25"/>
      <c r="W296" s="25"/>
      <c r="X296" s="25"/>
      <c r="Y296" s="25"/>
    </row>
    <row r="297" spans="1:25" ht="13.5" customHeight="1" x14ac:dyDescent="0.35">
      <c r="K297" s="25"/>
      <c r="L297" s="25"/>
      <c r="X297" s="25"/>
      <c r="Y297" s="25"/>
    </row>
    <row r="298" spans="1:25" ht="13.5" customHeight="1" x14ac:dyDescent="0.35">
      <c r="K298" s="25"/>
      <c r="L298" s="25"/>
      <c r="X298" s="25"/>
      <c r="Y298" s="25"/>
    </row>
    <row r="299" spans="1:25" ht="13.5" customHeight="1" x14ac:dyDescent="0.35"/>
    <row r="300" spans="1:25" ht="13.5" customHeight="1" x14ac:dyDescent="0.35">
      <c r="A300" s="6" t="str">
        <f>sections!D23</f>
        <v>HEN Igdaliah Retzlaff</v>
      </c>
      <c r="N300" s="6" t="str">
        <f>sections!D24</f>
        <v>ONE Norma Black</v>
      </c>
    </row>
    <row r="301" spans="1:25" ht="13.5" customHeight="1" x14ac:dyDescent="0.35">
      <c r="A301" s="6" t="s">
        <v>446</v>
      </c>
      <c r="F301" s="6" t="s">
        <v>447</v>
      </c>
      <c r="J301" s="6" t="s">
        <v>503</v>
      </c>
      <c r="N301" s="6" t="s">
        <v>446</v>
      </c>
      <c r="S301" s="6" t="s">
        <v>447</v>
      </c>
      <c r="W301" s="6" t="s">
        <v>504</v>
      </c>
    </row>
    <row r="302" spans="1:25" ht="13.5" customHeight="1" x14ac:dyDescent="0.35">
      <c r="A302" s="6" t="s">
        <v>454</v>
      </c>
      <c r="B302" s="6" t="s">
        <v>458</v>
      </c>
      <c r="C302" s="6" t="s">
        <v>453</v>
      </c>
      <c r="D302" s="6" t="s">
        <v>450</v>
      </c>
      <c r="E302" s="6" t="s">
        <v>452</v>
      </c>
      <c r="F302" s="25">
        <v>128</v>
      </c>
      <c r="G302" s="25">
        <v>64</v>
      </c>
      <c r="H302" s="25">
        <v>32</v>
      </c>
      <c r="I302" s="25">
        <v>16</v>
      </c>
      <c r="J302" s="25" t="s">
        <v>455</v>
      </c>
      <c r="K302" s="25" t="s">
        <v>456</v>
      </c>
      <c r="L302" s="25" t="s">
        <v>457</v>
      </c>
      <c r="N302" s="6" t="s">
        <v>458</v>
      </c>
      <c r="O302" s="6" t="s">
        <v>452</v>
      </c>
      <c r="P302" s="6" t="s">
        <v>454</v>
      </c>
      <c r="Q302" s="6" t="s">
        <v>451</v>
      </c>
      <c r="R302" s="6" t="s">
        <v>453</v>
      </c>
      <c r="S302" s="25">
        <v>128</v>
      </c>
      <c r="T302" s="25">
        <v>64</v>
      </c>
      <c r="U302" s="25">
        <v>32</v>
      </c>
      <c r="V302" s="25">
        <v>16</v>
      </c>
      <c r="W302" s="25" t="s">
        <v>455</v>
      </c>
      <c r="X302" s="25" t="s">
        <v>456</v>
      </c>
      <c r="Y302" s="25" t="s">
        <v>457</v>
      </c>
    </row>
    <row r="303" spans="1:25" ht="13.5" customHeight="1" x14ac:dyDescent="0.3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1:25" ht="13.5" customHeight="1" x14ac:dyDescent="0.3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1:25" ht="13.5" customHeight="1" x14ac:dyDescent="0.3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1:25" ht="13.5" customHeight="1" x14ac:dyDescent="0.3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1:25" ht="13.5" customHeight="1" x14ac:dyDescent="0.3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1:25" ht="13.5" customHeight="1" x14ac:dyDescent="0.35">
      <c r="H308" s="25"/>
      <c r="I308" s="25"/>
      <c r="J308" s="25"/>
      <c r="K308" s="25"/>
      <c r="L308" s="25"/>
      <c r="U308" s="25"/>
      <c r="V308" s="25"/>
      <c r="W308" s="25"/>
      <c r="X308" s="25"/>
      <c r="Y308" s="25"/>
    </row>
    <row r="309" spans="1:25" ht="13.5" customHeight="1" x14ac:dyDescent="0.35">
      <c r="H309" s="25"/>
      <c r="I309" s="25"/>
      <c r="J309" s="25"/>
      <c r="K309" s="25"/>
      <c r="L309" s="25"/>
      <c r="U309" s="25"/>
      <c r="V309" s="25"/>
      <c r="W309" s="25"/>
      <c r="X309" s="25"/>
      <c r="Y309" s="25"/>
    </row>
    <row r="310" spans="1:25" ht="13.5" customHeight="1" x14ac:dyDescent="0.35">
      <c r="K310" s="25"/>
      <c r="L310" s="25"/>
      <c r="X310" s="25"/>
      <c r="Y310" s="25"/>
    </row>
    <row r="311" spans="1:25" ht="13.5" customHeight="1" x14ac:dyDescent="0.35">
      <c r="K311" s="25"/>
      <c r="L311" s="25"/>
      <c r="X311" s="25"/>
      <c r="Y311" s="25"/>
    </row>
    <row r="312" spans="1:25" ht="13.5" customHeight="1" x14ac:dyDescent="0.35"/>
    <row r="313" spans="1:25" ht="13.5" customHeight="1" x14ac:dyDescent="0.35">
      <c r="A313" s="6" t="str">
        <f>sections!F19</f>
        <v>NPL Chris Geary</v>
      </c>
      <c r="N313" s="6" t="str">
        <f>sections!F20</f>
        <v>MNU Sumit Monga</v>
      </c>
    </row>
    <row r="314" spans="1:25" ht="13.5" customHeight="1" x14ac:dyDescent="0.35">
      <c r="A314" s="6" t="s">
        <v>446</v>
      </c>
      <c r="F314" s="6" t="s">
        <v>447</v>
      </c>
      <c r="J314" s="6" t="s">
        <v>505</v>
      </c>
      <c r="N314" s="6" t="s">
        <v>446</v>
      </c>
      <c r="S314" s="6" t="s">
        <v>447</v>
      </c>
      <c r="W314" s="6" t="s">
        <v>506</v>
      </c>
    </row>
    <row r="315" spans="1:25" ht="13.5" customHeight="1" x14ac:dyDescent="0.35">
      <c r="A315" s="6" t="s">
        <v>450</v>
      </c>
      <c r="B315" s="6" t="s">
        <v>451</v>
      </c>
      <c r="C315" s="6" t="s">
        <v>452</v>
      </c>
      <c r="D315" s="6" t="s">
        <v>453</v>
      </c>
      <c r="E315" s="6" t="s">
        <v>454</v>
      </c>
      <c r="F315" s="25">
        <v>128</v>
      </c>
      <c r="G315" s="25">
        <v>64</v>
      </c>
      <c r="H315" s="25">
        <v>32</v>
      </c>
      <c r="I315" s="25">
        <v>16</v>
      </c>
      <c r="J315" s="25" t="s">
        <v>455</v>
      </c>
      <c r="K315" s="25" t="s">
        <v>456</v>
      </c>
      <c r="L315" s="25" t="s">
        <v>457</v>
      </c>
      <c r="N315" s="6" t="s">
        <v>451</v>
      </c>
      <c r="O315" s="6" t="s">
        <v>453</v>
      </c>
      <c r="P315" s="6" t="s">
        <v>450</v>
      </c>
      <c r="Q315" s="6" t="s">
        <v>452</v>
      </c>
      <c r="R315" s="6" t="s">
        <v>458</v>
      </c>
      <c r="S315" s="25">
        <v>128</v>
      </c>
      <c r="T315" s="25">
        <v>64</v>
      </c>
      <c r="U315" s="25">
        <v>32</v>
      </c>
      <c r="V315" s="25">
        <v>16</v>
      </c>
      <c r="W315" s="25" t="s">
        <v>455</v>
      </c>
      <c r="X315" s="25" t="s">
        <v>456</v>
      </c>
      <c r="Y315" s="25" t="s">
        <v>457</v>
      </c>
    </row>
    <row r="316" spans="1:25" ht="13.5" customHeight="1" x14ac:dyDescent="0.3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1:25" ht="13.5" customHeight="1" x14ac:dyDescent="0.3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1:25" ht="13.5" customHeight="1" x14ac:dyDescent="0.3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1:25" ht="13.5" customHeight="1" x14ac:dyDescent="0.3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1:25" ht="13.5" customHeight="1" x14ac:dyDescent="0.3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1:25" ht="13.5" customHeight="1" x14ac:dyDescent="0.35">
      <c r="H321" s="25"/>
      <c r="I321" s="25"/>
      <c r="J321" s="25"/>
      <c r="K321" s="25"/>
      <c r="L321" s="25"/>
      <c r="U321" s="25"/>
      <c r="V321" s="25"/>
      <c r="W321" s="25"/>
      <c r="X321" s="25"/>
      <c r="Y321" s="25"/>
    </row>
    <row r="322" spans="1:25" ht="13.5" customHeight="1" x14ac:dyDescent="0.35">
      <c r="H322" s="25"/>
      <c r="I322" s="25"/>
      <c r="J322" s="25"/>
      <c r="K322" s="25"/>
      <c r="L322" s="25"/>
      <c r="U322" s="25"/>
      <c r="V322" s="25"/>
      <c r="W322" s="25"/>
      <c r="X322" s="25"/>
      <c r="Y322" s="25"/>
    </row>
    <row r="323" spans="1:25" ht="13.5" customHeight="1" x14ac:dyDescent="0.35">
      <c r="K323" s="25"/>
      <c r="L323" s="25"/>
      <c r="X323" s="25"/>
      <c r="Y323" s="25"/>
    </row>
    <row r="324" spans="1:25" ht="13.5" customHeight="1" x14ac:dyDescent="0.35">
      <c r="K324" s="25"/>
      <c r="L324" s="25"/>
      <c r="X324" s="25"/>
      <c r="Y324" s="25"/>
    </row>
    <row r="325" spans="1:25" ht="13.5" customHeight="1" x14ac:dyDescent="0.35"/>
    <row r="326" spans="1:25" ht="13.5" customHeight="1" x14ac:dyDescent="0.35">
      <c r="A326" s="6" t="str">
        <f>sections!F21</f>
        <v>GLE Aaron Williams</v>
      </c>
      <c r="N326" s="6" t="str">
        <f>sections!F22</f>
        <v>SWA Jennifer Mclean</v>
      </c>
    </row>
    <row r="327" spans="1:25" ht="13.5" customHeight="1" x14ac:dyDescent="0.35">
      <c r="A327" s="6" t="s">
        <v>446</v>
      </c>
      <c r="F327" s="6" t="s">
        <v>447</v>
      </c>
      <c r="J327" s="6" t="s">
        <v>507</v>
      </c>
      <c r="N327" s="6" t="s">
        <v>446</v>
      </c>
      <c r="S327" s="6" t="s">
        <v>447</v>
      </c>
      <c r="W327" s="6" t="s">
        <v>508</v>
      </c>
    </row>
    <row r="328" spans="1:25" ht="13.5" customHeight="1" x14ac:dyDescent="0.35">
      <c r="A328" s="6" t="s">
        <v>452</v>
      </c>
      <c r="B328" s="6" t="s">
        <v>454</v>
      </c>
      <c r="C328" s="6" t="s">
        <v>451</v>
      </c>
      <c r="D328" s="6" t="s">
        <v>458</v>
      </c>
      <c r="E328" s="6" t="s">
        <v>450</v>
      </c>
      <c r="F328" s="25">
        <v>128</v>
      </c>
      <c r="G328" s="25">
        <v>64</v>
      </c>
      <c r="H328" s="25">
        <v>32</v>
      </c>
      <c r="I328" s="25">
        <v>16</v>
      </c>
      <c r="J328" s="25" t="s">
        <v>455</v>
      </c>
      <c r="K328" s="25" t="s">
        <v>456</v>
      </c>
      <c r="L328" s="25" t="s">
        <v>457</v>
      </c>
      <c r="N328" s="6" t="s">
        <v>453</v>
      </c>
      <c r="O328" s="6" t="s">
        <v>450</v>
      </c>
      <c r="P328" s="6" t="s">
        <v>458</v>
      </c>
      <c r="Q328" s="6" t="s">
        <v>454</v>
      </c>
      <c r="R328" s="6" t="s">
        <v>451</v>
      </c>
      <c r="S328" s="25">
        <v>128</v>
      </c>
      <c r="T328" s="25">
        <v>64</v>
      </c>
      <c r="U328" s="25">
        <v>32</v>
      </c>
      <c r="V328" s="25">
        <v>16</v>
      </c>
      <c r="W328" s="25" t="s">
        <v>455</v>
      </c>
      <c r="X328" s="25" t="s">
        <v>456</v>
      </c>
      <c r="Y328" s="25" t="s">
        <v>457</v>
      </c>
    </row>
    <row r="329" spans="1:25" ht="13.5" customHeight="1" x14ac:dyDescent="0.3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1:25" ht="13.5" customHeight="1" x14ac:dyDescent="0.3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1:25" ht="13.5" customHeight="1" x14ac:dyDescent="0.3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1:25" ht="13.5" customHeight="1" x14ac:dyDescent="0.3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1:25" ht="13.5" customHeight="1" x14ac:dyDescent="0.3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1:25" ht="13.5" customHeight="1" x14ac:dyDescent="0.35">
      <c r="H334" s="25"/>
      <c r="I334" s="25"/>
      <c r="J334" s="25"/>
      <c r="K334" s="25"/>
      <c r="L334" s="25"/>
      <c r="U334" s="25"/>
      <c r="V334" s="25"/>
      <c r="W334" s="25"/>
      <c r="X334" s="25"/>
      <c r="Y334" s="25"/>
    </row>
    <row r="335" spans="1:25" ht="13.5" customHeight="1" x14ac:dyDescent="0.35">
      <c r="H335" s="25"/>
      <c r="I335" s="25"/>
      <c r="J335" s="25"/>
      <c r="K335" s="25"/>
      <c r="L335" s="25"/>
      <c r="U335" s="25"/>
      <c r="V335" s="25"/>
      <c r="W335" s="25"/>
      <c r="X335" s="25"/>
      <c r="Y335" s="25"/>
    </row>
    <row r="336" spans="1:25" ht="13.5" customHeight="1" x14ac:dyDescent="0.35">
      <c r="K336" s="25"/>
      <c r="L336" s="25"/>
      <c r="X336" s="25"/>
      <c r="Y336" s="25"/>
    </row>
    <row r="337" spans="1:25" ht="13.5" customHeight="1" x14ac:dyDescent="0.35">
      <c r="K337" s="25"/>
      <c r="L337" s="25"/>
      <c r="X337" s="25"/>
      <c r="Y337" s="25"/>
    </row>
    <row r="338" spans="1:25" ht="13.5" customHeight="1" x14ac:dyDescent="0.35"/>
    <row r="339" spans="1:25" ht="13.5" customHeight="1" x14ac:dyDescent="0.35">
      <c r="A339" s="6" t="str">
        <f>sections!F23</f>
        <v>HOW Andy Wang</v>
      </c>
      <c r="N339" s="6" t="str">
        <f>sections!F24</f>
        <v>PAT Yash Usgang</v>
      </c>
    </row>
    <row r="340" spans="1:25" ht="13.5" customHeight="1" x14ac:dyDescent="0.35">
      <c r="A340" s="6" t="s">
        <v>446</v>
      </c>
      <c r="F340" s="6" t="s">
        <v>447</v>
      </c>
      <c r="J340" s="6" t="s">
        <v>509</v>
      </c>
      <c r="N340" s="6" t="s">
        <v>446</v>
      </c>
      <c r="S340" s="6" t="s">
        <v>447</v>
      </c>
      <c r="W340" s="6" t="s">
        <v>510</v>
      </c>
    </row>
    <row r="341" spans="1:25" ht="13.5" customHeight="1" x14ac:dyDescent="0.35">
      <c r="A341" s="6" t="s">
        <v>454</v>
      </c>
      <c r="B341" s="6" t="s">
        <v>458</v>
      </c>
      <c r="C341" s="6" t="s">
        <v>453</v>
      </c>
      <c r="D341" s="6" t="s">
        <v>450</v>
      </c>
      <c r="E341" s="6" t="s">
        <v>452</v>
      </c>
      <c r="F341" s="25">
        <v>128</v>
      </c>
      <c r="G341" s="25">
        <v>64</v>
      </c>
      <c r="H341" s="25">
        <v>32</v>
      </c>
      <c r="I341" s="25">
        <v>16</v>
      </c>
      <c r="J341" s="25" t="s">
        <v>455</v>
      </c>
      <c r="K341" s="25" t="s">
        <v>456</v>
      </c>
      <c r="L341" s="25" t="s">
        <v>457</v>
      </c>
      <c r="N341" s="6" t="s">
        <v>458</v>
      </c>
      <c r="O341" s="6" t="s">
        <v>452</v>
      </c>
      <c r="P341" s="6" t="s">
        <v>454</v>
      </c>
      <c r="Q341" s="6" t="s">
        <v>451</v>
      </c>
      <c r="R341" s="6" t="s">
        <v>453</v>
      </c>
      <c r="S341" s="25">
        <v>128</v>
      </c>
      <c r="T341" s="25">
        <v>64</v>
      </c>
      <c r="U341" s="25">
        <v>32</v>
      </c>
      <c r="V341" s="25">
        <v>16</v>
      </c>
      <c r="W341" s="25" t="s">
        <v>455</v>
      </c>
      <c r="X341" s="25" t="s">
        <v>456</v>
      </c>
      <c r="Y341" s="25" t="s">
        <v>457</v>
      </c>
    </row>
    <row r="342" spans="1:25" ht="13.5" customHeight="1" x14ac:dyDescent="0.3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1:25" ht="13.5" customHeight="1" x14ac:dyDescent="0.3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1:25" ht="13.5" customHeight="1" x14ac:dyDescent="0.3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1:25" ht="13.5" customHeight="1" x14ac:dyDescent="0.3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1:25" ht="13.5" customHeight="1" x14ac:dyDescent="0.3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1:25" ht="13.5" customHeight="1" x14ac:dyDescent="0.35">
      <c r="H347" s="25"/>
      <c r="I347" s="25"/>
      <c r="J347" s="25"/>
      <c r="K347" s="25"/>
      <c r="L347" s="25"/>
      <c r="U347" s="25"/>
      <c r="V347" s="25"/>
      <c r="W347" s="25"/>
      <c r="X347" s="25"/>
      <c r="Y347" s="25"/>
    </row>
    <row r="348" spans="1:25" ht="13.5" customHeight="1" x14ac:dyDescent="0.35">
      <c r="H348" s="25"/>
      <c r="I348" s="25"/>
      <c r="J348" s="25"/>
      <c r="K348" s="25"/>
      <c r="L348" s="25"/>
      <c r="U348" s="25"/>
      <c r="V348" s="25"/>
      <c r="W348" s="25"/>
      <c r="X348" s="25"/>
      <c r="Y348" s="25"/>
    </row>
    <row r="349" spans="1:25" ht="13.5" customHeight="1" x14ac:dyDescent="0.35">
      <c r="K349" s="25"/>
      <c r="L349" s="25"/>
      <c r="X349" s="25"/>
      <c r="Y349" s="25"/>
    </row>
    <row r="350" spans="1:25" ht="13.5" customHeight="1" x14ac:dyDescent="0.35">
      <c r="K350" s="25"/>
      <c r="L350" s="25"/>
      <c r="X350" s="25"/>
      <c r="Y350" s="25"/>
    </row>
    <row r="351" spans="1:25" ht="13.5" customHeight="1" x14ac:dyDescent="0.35"/>
    <row r="352" spans="1:25" ht="13.5" customHeight="1" x14ac:dyDescent="0.35">
      <c r="A352" s="6" t="str">
        <f>sections!B27</f>
        <v xml:space="preserve">TGA Shay Laing-Smith </v>
      </c>
      <c r="N352" s="6" t="str">
        <f>sections!B28</f>
        <v>WHAN David Roache</v>
      </c>
    </row>
    <row r="353" spans="1:25" ht="13.5" customHeight="1" x14ac:dyDescent="0.35">
      <c r="A353" s="6" t="s">
        <v>446</v>
      </c>
      <c r="F353" s="6" t="s">
        <v>447</v>
      </c>
      <c r="J353" s="6" t="s">
        <v>511</v>
      </c>
      <c r="N353" s="6" t="s">
        <v>446</v>
      </c>
      <c r="S353" s="6" t="s">
        <v>447</v>
      </c>
      <c r="W353" s="6" t="s">
        <v>512</v>
      </c>
    </row>
    <row r="354" spans="1:25" ht="13.5" customHeight="1" x14ac:dyDescent="0.35">
      <c r="A354" s="6" t="s">
        <v>450</v>
      </c>
      <c r="B354" s="6" t="s">
        <v>451</v>
      </c>
      <c r="C354" s="6" t="s">
        <v>452</v>
      </c>
      <c r="D354" s="6" t="s">
        <v>453</v>
      </c>
      <c r="E354" s="6" t="s">
        <v>454</v>
      </c>
      <c r="F354" s="25">
        <v>128</v>
      </c>
      <c r="G354" s="25">
        <v>64</v>
      </c>
      <c r="H354" s="25">
        <v>32</v>
      </c>
      <c r="I354" s="25">
        <v>16</v>
      </c>
      <c r="J354" s="25" t="s">
        <v>455</v>
      </c>
      <c r="K354" s="25" t="s">
        <v>456</v>
      </c>
      <c r="L354" s="25" t="s">
        <v>457</v>
      </c>
      <c r="N354" s="6" t="s">
        <v>451</v>
      </c>
      <c r="O354" s="6" t="s">
        <v>453</v>
      </c>
      <c r="P354" s="6" t="s">
        <v>450</v>
      </c>
      <c r="Q354" s="6" t="s">
        <v>452</v>
      </c>
      <c r="R354" s="6" t="s">
        <v>458</v>
      </c>
      <c r="S354" s="25">
        <v>128</v>
      </c>
      <c r="T354" s="25">
        <v>64</v>
      </c>
      <c r="U354" s="25">
        <v>32</v>
      </c>
      <c r="V354" s="25">
        <v>16</v>
      </c>
      <c r="W354" s="25" t="s">
        <v>455</v>
      </c>
      <c r="X354" s="25" t="s">
        <v>456</v>
      </c>
      <c r="Y354" s="25" t="s">
        <v>457</v>
      </c>
    </row>
    <row r="355" spans="1:25" ht="13.5" customHeight="1" x14ac:dyDescent="0.3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1:25" ht="13.5" customHeight="1" x14ac:dyDescent="0.3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1:25" ht="13.5" customHeight="1" x14ac:dyDescent="0.3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1:25" ht="13.5" customHeight="1" x14ac:dyDescent="0.3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1:25" ht="13.5" customHeight="1" x14ac:dyDescent="0.3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1:25" ht="13.5" customHeight="1" x14ac:dyDescent="0.35">
      <c r="H360" s="25"/>
      <c r="I360" s="25"/>
      <c r="J360" s="25"/>
      <c r="K360" s="25"/>
      <c r="L360" s="25"/>
      <c r="U360" s="25"/>
      <c r="V360" s="25"/>
      <c r="W360" s="25"/>
      <c r="X360" s="25"/>
      <c r="Y360" s="25"/>
    </row>
    <row r="361" spans="1:25" ht="13.5" customHeight="1" x14ac:dyDescent="0.35">
      <c r="H361" s="25"/>
      <c r="I361" s="25"/>
      <c r="J361" s="25"/>
      <c r="K361" s="25"/>
      <c r="L361" s="25"/>
      <c r="U361" s="25"/>
      <c r="V361" s="25"/>
      <c r="W361" s="25"/>
      <c r="X361" s="25"/>
      <c r="Y361" s="25"/>
    </row>
    <row r="362" spans="1:25" ht="13.5" customHeight="1" x14ac:dyDescent="0.35">
      <c r="K362" s="25"/>
      <c r="L362" s="25"/>
      <c r="X362" s="25"/>
      <c r="Y362" s="25"/>
    </row>
    <row r="363" spans="1:25" ht="13.5" customHeight="1" x14ac:dyDescent="0.35">
      <c r="K363" s="25"/>
      <c r="L363" s="25"/>
      <c r="X363" s="25"/>
      <c r="Y363" s="25"/>
    </row>
    <row r="364" spans="1:25" ht="13.5" customHeight="1" x14ac:dyDescent="0.35"/>
    <row r="365" spans="1:25" ht="13.5" customHeight="1" x14ac:dyDescent="0.35">
      <c r="A365" s="6" t="str">
        <f>sections!B29</f>
        <v>NLR Manaia Babbington</v>
      </c>
      <c r="N365" s="6" t="str">
        <f>sections!B30</f>
        <v>PUK Ned Apanui</v>
      </c>
    </row>
    <row r="366" spans="1:25" ht="13.5" customHeight="1" x14ac:dyDescent="0.35">
      <c r="A366" s="6" t="s">
        <v>446</v>
      </c>
      <c r="F366" s="6" t="s">
        <v>447</v>
      </c>
      <c r="J366" s="6" t="s">
        <v>513</v>
      </c>
      <c r="N366" s="6" t="s">
        <v>446</v>
      </c>
      <c r="S366" s="6" t="s">
        <v>447</v>
      </c>
      <c r="W366" s="6" t="s">
        <v>514</v>
      </c>
    </row>
    <row r="367" spans="1:25" ht="13.5" customHeight="1" x14ac:dyDescent="0.35">
      <c r="A367" s="6" t="s">
        <v>452</v>
      </c>
      <c r="B367" s="6" t="s">
        <v>454</v>
      </c>
      <c r="C367" s="6" t="s">
        <v>451</v>
      </c>
      <c r="D367" s="6" t="s">
        <v>458</v>
      </c>
      <c r="E367" s="6" t="s">
        <v>450</v>
      </c>
      <c r="F367" s="25">
        <v>128</v>
      </c>
      <c r="G367" s="25">
        <v>64</v>
      </c>
      <c r="H367" s="25">
        <v>32</v>
      </c>
      <c r="I367" s="25">
        <v>16</v>
      </c>
      <c r="J367" s="25" t="s">
        <v>455</v>
      </c>
      <c r="K367" s="25" t="s">
        <v>456</v>
      </c>
      <c r="L367" s="25" t="s">
        <v>457</v>
      </c>
      <c r="N367" s="6" t="s">
        <v>453</v>
      </c>
      <c r="O367" s="6" t="s">
        <v>450</v>
      </c>
      <c r="P367" s="6" t="s">
        <v>458</v>
      </c>
      <c r="Q367" s="6" t="s">
        <v>454</v>
      </c>
      <c r="R367" s="6" t="s">
        <v>451</v>
      </c>
      <c r="S367" s="25">
        <v>128</v>
      </c>
      <c r="T367" s="25">
        <v>64</v>
      </c>
      <c r="U367" s="25">
        <v>32</v>
      </c>
      <c r="V367" s="25">
        <v>16</v>
      </c>
      <c r="W367" s="25" t="s">
        <v>455</v>
      </c>
      <c r="X367" s="25" t="s">
        <v>456</v>
      </c>
      <c r="Y367" s="25" t="s">
        <v>457</v>
      </c>
    </row>
    <row r="368" spans="1:25" ht="13.5" customHeight="1" x14ac:dyDescent="0.3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1:25" ht="13.5" customHeight="1" x14ac:dyDescent="0.3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1:25" ht="13.5" customHeight="1" x14ac:dyDescent="0.3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1:25" ht="13.5" customHeight="1" x14ac:dyDescent="0.3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1:25" ht="13.5" customHeight="1" x14ac:dyDescent="0.3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1:25" ht="13.5" customHeight="1" x14ac:dyDescent="0.35">
      <c r="H373" s="25"/>
      <c r="I373" s="25"/>
      <c r="J373" s="25"/>
      <c r="K373" s="25"/>
      <c r="L373" s="25"/>
      <c r="U373" s="25"/>
      <c r="V373" s="25"/>
      <c r="W373" s="25"/>
      <c r="X373" s="25"/>
      <c r="Y373" s="25"/>
    </row>
    <row r="374" spans="1:25" ht="13.5" customHeight="1" x14ac:dyDescent="0.35">
      <c r="H374" s="25"/>
      <c r="I374" s="25"/>
      <c r="J374" s="25"/>
      <c r="K374" s="25"/>
      <c r="L374" s="25"/>
      <c r="U374" s="25"/>
      <c r="V374" s="25"/>
      <c r="W374" s="25"/>
      <c r="X374" s="25"/>
      <c r="Y374" s="25"/>
    </row>
    <row r="375" spans="1:25" ht="13.5" customHeight="1" x14ac:dyDescent="0.35">
      <c r="K375" s="25"/>
      <c r="L375" s="25"/>
      <c r="X375" s="25"/>
      <c r="Y375" s="25"/>
    </row>
    <row r="376" spans="1:25" ht="13.5" customHeight="1" x14ac:dyDescent="0.35">
      <c r="K376" s="25"/>
      <c r="L376" s="25"/>
      <c r="X376" s="25"/>
      <c r="Y376" s="25"/>
    </row>
    <row r="377" spans="1:25" ht="13.5" customHeight="1" x14ac:dyDescent="0.35"/>
    <row r="378" spans="1:25" ht="13.5" customHeight="1" x14ac:dyDescent="0.35">
      <c r="A378" s="6" t="str">
        <f>sections!B31</f>
        <v>HOW Colin Tranter</v>
      </c>
      <c r="N378" s="6" t="str">
        <f>sections!B32</f>
        <v>GIS Alex Nanai</v>
      </c>
    </row>
    <row r="379" spans="1:25" ht="13.5" customHeight="1" x14ac:dyDescent="0.35">
      <c r="A379" s="6" t="s">
        <v>446</v>
      </c>
      <c r="F379" s="6" t="s">
        <v>447</v>
      </c>
      <c r="J379" s="6" t="s">
        <v>515</v>
      </c>
      <c r="N379" s="6" t="s">
        <v>446</v>
      </c>
      <c r="S379" s="6" t="s">
        <v>447</v>
      </c>
      <c r="W379" s="6" t="s">
        <v>516</v>
      </c>
    </row>
    <row r="380" spans="1:25" ht="13.5" customHeight="1" x14ac:dyDescent="0.35">
      <c r="A380" s="6" t="s">
        <v>454</v>
      </c>
      <c r="B380" s="6" t="s">
        <v>458</v>
      </c>
      <c r="C380" s="6" t="s">
        <v>453</v>
      </c>
      <c r="D380" s="6" t="s">
        <v>450</v>
      </c>
      <c r="E380" s="6" t="s">
        <v>452</v>
      </c>
      <c r="F380" s="25">
        <v>128</v>
      </c>
      <c r="G380" s="25">
        <v>64</v>
      </c>
      <c r="H380" s="25">
        <v>32</v>
      </c>
      <c r="I380" s="25">
        <v>16</v>
      </c>
      <c r="J380" s="25" t="s">
        <v>455</v>
      </c>
      <c r="K380" s="25" t="s">
        <v>456</v>
      </c>
      <c r="L380" s="25" t="s">
        <v>457</v>
      </c>
      <c r="N380" s="6" t="s">
        <v>458</v>
      </c>
      <c r="O380" s="6" t="s">
        <v>452</v>
      </c>
      <c r="P380" s="6" t="s">
        <v>454</v>
      </c>
      <c r="Q380" s="6" t="s">
        <v>451</v>
      </c>
      <c r="R380" s="6" t="s">
        <v>453</v>
      </c>
      <c r="S380" s="25">
        <v>128</v>
      </c>
      <c r="T380" s="25">
        <v>64</v>
      </c>
      <c r="U380" s="25">
        <v>32</v>
      </c>
      <c r="V380" s="25">
        <v>16</v>
      </c>
      <c r="W380" s="25" t="s">
        <v>455</v>
      </c>
      <c r="X380" s="25" t="s">
        <v>456</v>
      </c>
      <c r="Y380" s="25" t="s">
        <v>457</v>
      </c>
    </row>
    <row r="381" spans="1:25" ht="13.5" customHeight="1" x14ac:dyDescent="0.3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1:25" ht="13.5" customHeight="1" x14ac:dyDescent="0.3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1:25" ht="13.5" customHeight="1" x14ac:dyDescent="0.3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1:25" ht="13.5" customHeight="1" x14ac:dyDescent="0.3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1:25" ht="13.5" customHeight="1" x14ac:dyDescent="0.3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1:25" ht="13.5" customHeight="1" x14ac:dyDescent="0.35">
      <c r="H386" s="25"/>
      <c r="I386" s="25"/>
      <c r="J386" s="25"/>
      <c r="K386" s="25"/>
      <c r="L386" s="25"/>
      <c r="U386" s="25"/>
      <c r="V386" s="25"/>
      <c r="W386" s="25"/>
      <c r="X386" s="25"/>
      <c r="Y386" s="25"/>
    </row>
    <row r="387" spans="1:25" ht="13.5" customHeight="1" x14ac:dyDescent="0.35">
      <c r="H387" s="25"/>
      <c r="I387" s="25"/>
      <c r="J387" s="25"/>
      <c r="K387" s="25"/>
      <c r="L387" s="25"/>
      <c r="U387" s="25"/>
      <c r="V387" s="25"/>
      <c r="W387" s="25"/>
      <c r="X387" s="25"/>
      <c r="Y387" s="25"/>
    </row>
    <row r="388" spans="1:25" ht="13.5" customHeight="1" x14ac:dyDescent="0.35">
      <c r="K388" s="25"/>
      <c r="L388" s="25"/>
      <c r="X388" s="25"/>
      <c r="Y388" s="25"/>
    </row>
    <row r="389" spans="1:25" ht="13.5" customHeight="1" x14ac:dyDescent="0.35">
      <c r="K389" s="25"/>
      <c r="L389" s="25"/>
      <c r="X389" s="25"/>
      <c r="Y389" s="25"/>
    </row>
    <row r="390" spans="1:25" ht="13.5" customHeight="1" x14ac:dyDescent="0.35"/>
    <row r="391" spans="1:25" ht="13.5" customHeight="1" x14ac:dyDescent="0.35">
      <c r="A391" s="6" t="str">
        <f>sections!D27</f>
        <v>TOK Eddie Roberts</v>
      </c>
      <c r="N391" s="6" t="str">
        <f>sections!D28</f>
        <v>PUK Jim Johns</v>
      </c>
    </row>
    <row r="392" spans="1:25" ht="13.5" customHeight="1" x14ac:dyDescent="0.35">
      <c r="A392" s="6" t="s">
        <v>446</v>
      </c>
      <c r="F392" s="6" t="s">
        <v>447</v>
      </c>
      <c r="J392" s="6" t="s">
        <v>517</v>
      </c>
      <c r="N392" s="6" t="s">
        <v>446</v>
      </c>
      <c r="S392" s="6" t="s">
        <v>447</v>
      </c>
      <c r="W392" s="6" t="s">
        <v>518</v>
      </c>
    </row>
    <row r="393" spans="1:25" ht="13.5" customHeight="1" x14ac:dyDescent="0.35">
      <c r="A393" s="6" t="s">
        <v>450</v>
      </c>
      <c r="B393" s="6" t="s">
        <v>451</v>
      </c>
      <c r="C393" s="6" t="s">
        <v>452</v>
      </c>
      <c r="D393" s="6" t="s">
        <v>453</v>
      </c>
      <c r="E393" s="6" t="s">
        <v>454</v>
      </c>
      <c r="F393" s="25">
        <v>128</v>
      </c>
      <c r="G393" s="25">
        <v>64</v>
      </c>
      <c r="H393" s="25">
        <v>32</v>
      </c>
      <c r="I393" s="25">
        <v>16</v>
      </c>
      <c r="J393" s="25" t="s">
        <v>455</v>
      </c>
      <c r="K393" s="25" t="s">
        <v>456</v>
      </c>
      <c r="L393" s="25" t="s">
        <v>457</v>
      </c>
      <c r="N393" s="6" t="s">
        <v>451</v>
      </c>
      <c r="O393" s="6" t="s">
        <v>453</v>
      </c>
      <c r="P393" s="6" t="s">
        <v>450</v>
      </c>
      <c r="Q393" s="6" t="s">
        <v>452</v>
      </c>
      <c r="R393" s="6" t="s">
        <v>458</v>
      </c>
      <c r="S393" s="25">
        <v>128</v>
      </c>
      <c r="T393" s="25">
        <v>64</v>
      </c>
      <c r="U393" s="25">
        <v>32</v>
      </c>
      <c r="V393" s="25">
        <v>16</v>
      </c>
      <c r="W393" s="25" t="s">
        <v>455</v>
      </c>
      <c r="X393" s="25" t="s">
        <v>456</v>
      </c>
      <c r="Y393" s="25" t="s">
        <v>457</v>
      </c>
    </row>
    <row r="394" spans="1:25" ht="13.5" customHeight="1" x14ac:dyDescent="0.3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1:25" ht="13.5" customHeight="1" x14ac:dyDescent="0.3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1:25" ht="13.5" customHeight="1" x14ac:dyDescent="0.3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1:25" ht="13.5" customHeight="1" x14ac:dyDescent="0.3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1:25" ht="13.5" customHeight="1" x14ac:dyDescent="0.3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1:25" ht="13.5" customHeight="1" x14ac:dyDescent="0.35">
      <c r="H399" s="25"/>
      <c r="I399" s="25"/>
      <c r="J399" s="25"/>
      <c r="K399" s="25"/>
      <c r="L399" s="25"/>
      <c r="U399" s="25"/>
      <c r="V399" s="25"/>
      <c r="W399" s="25"/>
      <c r="X399" s="25"/>
      <c r="Y399" s="25"/>
    </row>
    <row r="400" spans="1:25" ht="13.5" customHeight="1" x14ac:dyDescent="0.35">
      <c r="H400" s="25"/>
      <c r="I400" s="25"/>
      <c r="J400" s="25"/>
      <c r="K400" s="25"/>
      <c r="L400" s="25"/>
      <c r="U400" s="25"/>
      <c r="V400" s="25"/>
      <c r="W400" s="25"/>
      <c r="X400" s="25"/>
      <c r="Y400" s="25"/>
    </row>
    <row r="401" spans="1:25" ht="13.5" customHeight="1" x14ac:dyDescent="0.35">
      <c r="K401" s="25"/>
      <c r="L401" s="25"/>
      <c r="X401" s="25"/>
      <c r="Y401" s="25"/>
    </row>
    <row r="402" spans="1:25" ht="13.5" customHeight="1" x14ac:dyDescent="0.35">
      <c r="K402" s="25"/>
      <c r="L402" s="25"/>
      <c r="X402" s="25"/>
      <c r="Y402" s="25"/>
    </row>
    <row r="403" spans="1:25" ht="13.5" customHeight="1" x14ac:dyDescent="0.35"/>
    <row r="404" spans="1:25" ht="13.5" customHeight="1" x14ac:dyDescent="0.35">
      <c r="A404" s="6" t="str">
        <f>sections!D29</f>
        <v>WHAK Aaron Ratahi</v>
      </c>
      <c r="N404" s="6" t="str">
        <f>sections!D30</f>
        <v>SWA Fale Pakieto</v>
      </c>
    </row>
    <row r="405" spans="1:25" ht="13.5" customHeight="1" x14ac:dyDescent="0.35">
      <c r="A405" s="6" t="s">
        <v>446</v>
      </c>
      <c r="F405" s="6" t="s">
        <v>447</v>
      </c>
      <c r="J405" s="6" t="s">
        <v>519</v>
      </c>
      <c r="N405" s="6" t="s">
        <v>446</v>
      </c>
      <c r="S405" s="6" t="s">
        <v>447</v>
      </c>
      <c r="W405" s="6" t="s">
        <v>520</v>
      </c>
    </row>
    <row r="406" spans="1:25" ht="13.5" customHeight="1" x14ac:dyDescent="0.35">
      <c r="A406" s="6" t="s">
        <v>452</v>
      </c>
      <c r="B406" s="6" t="s">
        <v>454</v>
      </c>
      <c r="C406" s="6" t="s">
        <v>451</v>
      </c>
      <c r="D406" s="6" t="s">
        <v>458</v>
      </c>
      <c r="E406" s="6" t="s">
        <v>450</v>
      </c>
      <c r="F406" s="25">
        <v>128</v>
      </c>
      <c r="G406" s="25">
        <v>64</v>
      </c>
      <c r="H406" s="25">
        <v>32</v>
      </c>
      <c r="I406" s="25">
        <v>16</v>
      </c>
      <c r="J406" s="25" t="s">
        <v>455</v>
      </c>
      <c r="K406" s="25" t="s">
        <v>456</v>
      </c>
      <c r="L406" s="25" t="s">
        <v>457</v>
      </c>
      <c r="N406" s="6" t="s">
        <v>453</v>
      </c>
      <c r="O406" s="6" t="s">
        <v>450</v>
      </c>
      <c r="P406" s="6" t="s">
        <v>458</v>
      </c>
      <c r="Q406" s="6" t="s">
        <v>454</v>
      </c>
      <c r="R406" s="6" t="s">
        <v>451</v>
      </c>
      <c r="S406" s="25">
        <v>128</v>
      </c>
      <c r="T406" s="25">
        <v>64</v>
      </c>
      <c r="U406" s="25">
        <v>32</v>
      </c>
      <c r="V406" s="25">
        <v>16</v>
      </c>
      <c r="W406" s="25" t="s">
        <v>455</v>
      </c>
      <c r="X406" s="25" t="s">
        <v>456</v>
      </c>
      <c r="Y406" s="25" t="s">
        <v>457</v>
      </c>
    </row>
    <row r="407" spans="1:25" ht="13.5" customHeight="1" x14ac:dyDescent="0.3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1:25" ht="13.5" customHeight="1" x14ac:dyDescent="0.3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1:25" ht="13.5" customHeight="1" x14ac:dyDescent="0.3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1:25" ht="13.5" customHeight="1" x14ac:dyDescent="0.3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1:25" ht="13.5" customHeight="1" x14ac:dyDescent="0.3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1:25" ht="13.5" customHeight="1" x14ac:dyDescent="0.35">
      <c r="H412" s="25"/>
      <c r="I412" s="25"/>
      <c r="J412" s="25"/>
      <c r="K412" s="25"/>
      <c r="L412" s="25"/>
      <c r="U412" s="25"/>
      <c r="V412" s="25"/>
      <c r="W412" s="25"/>
      <c r="X412" s="25"/>
      <c r="Y412" s="25"/>
    </row>
    <row r="413" spans="1:25" ht="13.5" customHeight="1" x14ac:dyDescent="0.35">
      <c r="H413" s="25"/>
      <c r="I413" s="25"/>
      <c r="J413" s="25"/>
      <c r="K413" s="25"/>
      <c r="L413" s="25"/>
      <c r="U413" s="25"/>
      <c r="V413" s="25"/>
      <c r="W413" s="25"/>
      <c r="X413" s="25"/>
      <c r="Y413" s="25"/>
    </row>
    <row r="414" spans="1:25" ht="13.5" customHeight="1" x14ac:dyDescent="0.35">
      <c r="K414" s="25"/>
      <c r="L414" s="25"/>
      <c r="X414" s="25"/>
      <c r="Y414" s="25"/>
    </row>
    <row r="415" spans="1:25" ht="13.5" customHeight="1" x14ac:dyDescent="0.35">
      <c r="K415" s="25"/>
      <c r="L415" s="25"/>
      <c r="X415" s="25"/>
      <c r="Y415" s="25"/>
    </row>
    <row r="416" spans="1:25" ht="13.5" customHeight="1" x14ac:dyDescent="0.35"/>
    <row r="417" spans="1:25" ht="13.5" customHeight="1" x14ac:dyDescent="0.35">
      <c r="A417" s="6" t="str">
        <f>sections!D31</f>
        <v>MNU Chetan Raj</v>
      </c>
      <c r="N417" s="6" t="str">
        <f>sections!D32</f>
        <v>GIS Glen R-Atkins</v>
      </c>
    </row>
    <row r="418" spans="1:25" ht="13.5" customHeight="1" x14ac:dyDescent="0.35">
      <c r="A418" s="6" t="s">
        <v>446</v>
      </c>
      <c r="F418" s="6" t="s">
        <v>447</v>
      </c>
      <c r="J418" s="6" t="s">
        <v>521</v>
      </c>
      <c r="N418" s="6" t="s">
        <v>446</v>
      </c>
      <c r="S418" s="6" t="s">
        <v>447</v>
      </c>
      <c r="W418" s="6" t="s">
        <v>522</v>
      </c>
    </row>
    <row r="419" spans="1:25" ht="13.5" customHeight="1" x14ac:dyDescent="0.35">
      <c r="A419" s="6" t="s">
        <v>454</v>
      </c>
      <c r="B419" s="6" t="s">
        <v>458</v>
      </c>
      <c r="C419" s="6" t="s">
        <v>453</v>
      </c>
      <c r="D419" s="6" t="s">
        <v>450</v>
      </c>
      <c r="E419" s="6" t="s">
        <v>452</v>
      </c>
      <c r="F419" s="25">
        <v>128</v>
      </c>
      <c r="G419" s="25">
        <v>64</v>
      </c>
      <c r="H419" s="25">
        <v>32</v>
      </c>
      <c r="I419" s="25">
        <v>16</v>
      </c>
      <c r="J419" s="25" t="s">
        <v>455</v>
      </c>
      <c r="K419" s="25" t="s">
        <v>456</v>
      </c>
      <c r="L419" s="25" t="s">
        <v>457</v>
      </c>
      <c r="N419" s="6" t="s">
        <v>458</v>
      </c>
      <c r="O419" s="6" t="s">
        <v>452</v>
      </c>
      <c r="P419" s="6" t="s">
        <v>454</v>
      </c>
      <c r="Q419" s="6" t="s">
        <v>451</v>
      </c>
      <c r="R419" s="6" t="s">
        <v>453</v>
      </c>
      <c r="S419" s="25">
        <v>128</v>
      </c>
      <c r="T419" s="25">
        <v>64</v>
      </c>
      <c r="U419" s="25">
        <v>32</v>
      </c>
      <c r="V419" s="25">
        <v>16</v>
      </c>
      <c r="W419" s="25" t="s">
        <v>455</v>
      </c>
      <c r="X419" s="25" t="s">
        <v>456</v>
      </c>
      <c r="Y419" s="25" t="s">
        <v>457</v>
      </c>
    </row>
    <row r="420" spans="1:25" ht="13.5" customHeight="1" x14ac:dyDescent="0.3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1:25" ht="13.5" customHeight="1" x14ac:dyDescent="0.3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1:25" ht="13.5" customHeight="1" x14ac:dyDescent="0.3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1:25" ht="13.5" customHeight="1" x14ac:dyDescent="0.3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1:25" ht="13.5" customHeight="1" x14ac:dyDescent="0.3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1:25" ht="13.5" customHeight="1" x14ac:dyDescent="0.35">
      <c r="H425" s="25"/>
      <c r="I425" s="25"/>
      <c r="J425" s="25"/>
      <c r="K425" s="25"/>
      <c r="L425" s="25"/>
      <c r="U425" s="25"/>
      <c r="V425" s="25"/>
      <c r="W425" s="25"/>
      <c r="X425" s="25"/>
      <c r="Y425" s="25"/>
    </row>
    <row r="426" spans="1:25" ht="13.5" customHeight="1" x14ac:dyDescent="0.35">
      <c r="H426" s="25"/>
      <c r="I426" s="25"/>
      <c r="J426" s="25"/>
      <c r="K426" s="25"/>
      <c r="L426" s="25"/>
      <c r="U426" s="25"/>
      <c r="V426" s="25"/>
      <c r="W426" s="25"/>
      <c r="X426" s="25"/>
      <c r="Y426" s="25"/>
    </row>
    <row r="427" spans="1:25" ht="13.5" customHeight="1" x14ac:dyDescent="0.35">
      <c r="K427" s="25"/>
      <c r="L427" s="25"/>
      <c r="X427" s="25"/>
      <c r="Y427" s="25"/>
    </row>
    <row r="428" spans="1:25" ht="13.5" customHeight="1" x14ac:dyDescent="0.35">
      <c r="K428" s="25"/>
      <c r="L428" s="25"/>
      <c r="X428" s="25"/>
      <c r="Y428" s="25"/>
    </row>
    <row r="429" spans="1:25" ht="13.5" customHeight="1" x14ac:dyDescent="0.35"/>
    <row r="430" spans="1:25" ht="13.5" customHeight="1" x14ac:dyDescent="0.35">
      <c r="A430" s="6" t="str">
        <f>sections!F27</f>
        <v>NPL Ashleigh Allen</v>
      </c>
      <c r="N430" s="6" t="str">
        <f>sections!F28</f>
        <v>PAT Leighton Pologa</v>
      </c>
    </row>
    <row r="431" spans="1:25" ht="13.5" customHeight="1" x14ac:dyDescent="0.35">
      <c r="A431" s="6" t="s">
        <v>446</v>
      </c>
      <c r="F431" s="6" t="s">
        <v>447</v>
      </c>
      <c r="J431" s="6" t="s">
        <v>523</v>
      </c>
      <c r="N431" s="6" t="s">
        <v>446</v>
      </c>
      <c r="S431" s="6" t="s">
        <v>447</v>
      </c>
      <c r="W431" s="6" t="s">
        <v>524</v>
      </c>
    </row>
    <row r="432" spans="1:25" ht="13.5" customHeight="1" x14ac:dyDescent="0.35">
      <c r="A432" s="6" t="s">
        <v>450</v>
      </c>
      <c r="B432" s="6" t="s">
        <v>451</v>
      </c>
      <c r="C432" s="6" t="s">
        <v>452</v>
      </c>
      <c r="D432" s="6" t="s">
        <v>453</v>
      </c>
      <c r="E432" s="6" t="s">
        <v>454</v>
      </c>
      <c r="F432" s="25">
        <v>128</v>
      </c>
      <c r="G432" s="25">
        <v>64</v>
      </c>
      <c r="H432" s="25">
        <v>32</v>
      </c>
      <c r="I432" s="25">
        <v>16</v>
      </c>
      <c r="J432" s="25" t="s">
        <v>455</v>
      </c>
      <c r="K432" s="25" t="s">
        <v>456</v>
      </c>
      <c r="L432" s="25" t="s">
        <v>457</v>
      </c>
      <c r="N432" s="6" t="s">
        <v>451</v>
      </c>
      <c r="O432" s="6" t="s">
        <v>453</v>
      </c>
      <c r="P432" s="6" t="s">
        <v>450</v>
      </c>
      <c r="Q432" s="6" t="s">
        <v>452</v>
      </c>
      <c r="R432" s="6" t="s">
        <v>458</v>
      </c>
      <c r="S432" s="25">
        <v>128</v>
      </c>
      <c r="T432" s="25">
        <v>64</v>
      </c>
      <c r="U432" s="25">
        <v>32</v>
      </c>
      <c r="V432" s="25">
        <v>16</v>
      </c>
      <c r="W432" s="25" t="s">
        <v>455</v>
      </c>
      <c r="X432" s="25" t="s">
        <v>456</v>
      </c>
      <c r="Y432" s="25" t="s">
        <v>457</v>
      </c>
    </row>
    <row r="433" spans="1:25" ht="13.5" customHeight="1" x14ac:dyDescent="0.3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1:25" ht="13.5" customHeight="1" x14ac:dyDescent="0.3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1:25" ht="13.5" customHeight="1" x14ac:dyDescent="0.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1:25" ht="13.5" customHeight="1" x14ac:dyDescent="0.3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1:25" ht="13.5" customHeight="1" x14ac:dyDescent="0.3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1:25" ht="13.5" customHeight="1" x14ac:dyDescent="0.35">
      <c r="H438" s="25"/>
      <c r="I438" s="25"/>
      <c r="J438" s="25"/>
      <c r="K438" s="25"/>
      <c r="L438" s="25"/>
      <c r="U438" s="25"/>
      <c r="V438" s="25"/>
      <c r="W438" s="25"/>
      <c r="X438" s="25"/>
      <c r="Y438" s="25"/>
    </row>
    <row r="439" spans="1:25" ht="13.5" customHeight="1" x14ac:dyDescent="0.35">
      <c r="H439" s="25"/>
      <c r="I439" s="25"/>
      <c r="J439" s="25"/>
      <c r="K439" s="25"/>
      <c r="L439" s="25"/>
      <c r="U439" s="25"/>
      <c r="V439" s="25"/>
      <c r="W439" s="25"/>
      <c r="X439" s="25"/>
      <c r="Y439" s="25"/>
    </row>
    <row r="440" spans="1:25" ht="13.5" customHeight="1" x14ac:dyDescent="0.35">
      <c r="K440" s="25"/>
      <c r="L440" s="25"/>
      <c r="X440" s="25"/>
      <c r="Y440" s="25"/>
    </row>
    <row r="441" spans="1:25" ht="13.5" customHeight="1" x14ac:dyDescent="0.35">
      <c r="K441" s="25"/>
      <c r="L441" s="25"/>
      <c r="X441" s="25"/>
      <c r="Y441" s="25"/>
    </row>
    <row r="442" spans="1:25" ht="13.5" customHeight="1" x14ac:dyDescent="0.35"/>
    <row r="443" spans="1:25" ht="13.5" customHeight="1" x14ac:dyDescent="0.35">
      <c r="A443" s="6" t="str">
        <f>sections!F29</f>
        <v>GLE Robert Boggs</v>
      </c>
      <c r="N443" s="6" t="str">
        <f>sections!F30</f>
        <v>WHAN Ryan Wilson</v>
      </c>
    </row>
    <row r="444" spans="1:25" ht="13.5" customHeight="1" x14ac:dyDescent="0.35">
      <c r="A444" s="6" t="s">
        <v>446</v>
      </c>
      <c r="F444" s="6" t="s">
        <v>447</v>
      </c>
      <c r="J444" s="6" t="s">
        <v>525</v>
      </c>
      <c r="N444" s="6" t="s">
        <v>446</v>
      </c>
      <c r="S444" s="6" t="s">
        <v>447</v>
      </c>
      <c r="W444" s="6" t="s">
        <v>526</v>
      </c>
    </row>
    <row r="445" spans="1:25" ht="13.5" customHeight="1" x14ac:dyDescent="0.35">
      <c r="A445" s="6" t="s">
        <v>452</v>
      </c>
      <c r="B445" s="6" t="s">
        <v>454</v>
      </c>
      <c r="C445" s="6" t="s">
        <v>451</v>
      </c>
      <c r="D445" s="6" t="s">
        <v>458</v>
      </c>
      <c r="E445" s="6" t="s">
        <v>450</v>
      </c>
      <c r="F445" s="25">
        <v>128</v>
      </c>
      <c r="G445" s="25">
        <v>64</v>
      </c>
      <c r="H445" s="25">
        <v>32</v>
      </c>
      <c r="I445" s="25">
        <v>16</v>
      </c>
      <c r="J445" s="25" t="s">
        <v>455</v>
      </c>
      <c r="K445" s="25" t="s">
        <v>456</v>
      </c>
      <c r="L445" s="25" t="s">
        <v>457</v>
      </c>
      <c r="N445" s="6" t="s">
        <v>453</v>
      </c>
      <c r="O445" s="6" t="s">
        <v>450</v>
      </c>
      <c r="P445" s="6" t="s">
        <v>458</v>
      </c>
      <c r="Q445" s="6" t="s">
        <v>454</v>
      </c>
      <c r="R445" s="6" t="s">
        <v>451</v>
      </c>
      <c r="S445" s="25">
        <v>128</v>
      </c>
      <c r="T445" s="25">
        <v>64</v>
      </c>
      <c r="U445" s="25">
        <v>32</v>
      </c>
      <c r="V445" s="25">
        <v>16</v>
      </c>
      <c r="W445" s="25" t="s">
        <v>455</v>
      </c>
      <c r="X445" s="25" t="s">
        <v>456</v>
      </c>
      <c r="Y445" s="25" t="s">
        <v>457</v>
      </c>
    </row>
    <row r="446" spans="1:25" ht="13.5" customHeight="1" x14ac:dyDescent="0.3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1:25" ht="13.5" customHeight="1" x14ac:dyDescent="0.3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1:25" ht="13.5" customHeight="1" x14ac:dyDescent="0.3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1:25" ht="13.5" customHeight="1" x14ac:dyDescent="0.3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1:25" ht="13.5" customHeight="1" x14ac:dyDescent="0.3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1:25" ht="13.5" customHeight="1" x14ac:dyDescent="0.35">
      <c r="H451" s="25"/>
      <c r="I451" s="25"/>
      <c r="J451" s="25"/>
      <c r="K451" s="25"/>
      <c r="L451" s="25"/>
      <c r="U451" s="25"/>
      <c r="V451" s="25"/>
      <c r="W451" s="25"/>
      <c r="X451" s="25"/>
      <c r="Y451" s="25"/>
    </row>
    <row r="452" spans="1:25" ht="13.5" customHeight="1" x14ac:dyDescent="0.35">
      <c r="H452" s="25"/>
      <c r="I452" s="25"/>
      <c r="J452" s="25"/>
      <c r="K452" s="25"/>
      <c r="L452" s="25"/>
      <c r="U452" s="25"/>
      <c r="V452" s="25"/>
      <c r="W452" s="25"/>
      <c r="X452" s="25"/>
      <c r="Y452" s="25"/>
    </row>
    <row r="453" spans="1:25" ht="13.5" customHeight="1" x14ac:dyDescent="0.35">
      <c r="K453" s="25"/>
      <c r="L453" s="25"/>
      <c r="X453" s="25"/>
      <c r="Y453" s="25"/>
    </row>
    <row r="454" spans="1:25" ht="13.5" customHeight="1" x14ac:dyDescent="0.35">
      <c r="K454" s="25"/>
      <c r="L454" s="25"/>
      <c r="X454" s="25"/>
      <c r="Y454" s="25"/>
    </row>
    <row r="455" spans="1:25" ht="13.5" customHeight="1" x14ac:dyDescent="0.35"/>
    <row r="456" spans="1:25" ht="13.5" customHeight="1" x14ac:dyDescent="0.35">
      <c r="A456" s="6" t="str">
        <f>sections!F31</f>
        <v>MNU Ramon Santos</v>
      </c>
      <c r="N456" s="6" t="str">
        <f>sections!F32</f>
        <v>OTA Ako Sakapo</v>
      </c>
    </row>
    <row r="457" spans="1:25" ht="13.5" customHeight="1" x14ac:dyDescent="0.35">
      <c r="A457" s="6" t="s">
        <v>446</v>
      </c>
      <c r="F457" s="6" t="s">
        <v>447</v>
      </c>
      <c r="J457" s="6" t="s">
        <v>527</v>
      </c>
      <c r="N457" s="6" t="s">
        <v>446</v>
      </c>
      <c r="S457" s="6" t="s">
        <v>447</v>
      </c>
      <c r="W457" s="6" t="s">
        <v>528</v>
      </c>
    </row>
    <row r="458" spans="1:25" ht="13.5" customHeight="1" x14ac:dyDescent="0.35">
      <c r="A458" s="6" t="s">
        <v>454</v>
      </c>
      <c r="B458" s="6" t="s">
        <v>458</v>
      </c>
      <c r="C458" s="6" t="s">
        <v>453</v>
      </c>
      <c r="D458" s="6" t="s">
        <v>450</v>
      </c>
      <c r="E458" s="6" t="s">
        <v>452</v>
      </c>
      <c r="F458" s="25">
        <v>128</v>
      </c>
      <c r="G458" s="25">
        <v>64</v>
      </c>
      <c r="H458" s="25">
        <v>32</v>
      </c>
      <c r="I458" s="25">
        <v>16</v>
      </c>
      <c r="J458" s="25" t="s">
        <v>455</v>
      </c>
      <c r="K458" s="25" t="s">
        <v>456</v>
      </c>
      <c r="L458" s="25" t="s">
        <v>457</v>
      </c>
      <c r="N458" s="6" t="s">
        <v>458</v>
      </c>
      <c r="O458" s="6" t="s">
        <v>452</v>
      </c>
      <c r="P458" s="6" t="s">
        <v>454</v>
      </c>
      <c r="Q458" s="6" t="s">
        <v>451</v>
      </c>
      <c r="R458" s="6" t="s">
        <v>453</v>
      </c>
      <c r="S458" s="25">
        <v>128</v>
      </c>
      <c r="T458" s="25">
        <v>64</v>
      </c>
      <c r="U458" s="25">
        <v>32</v>
      </c>
      <c r="V458" s="25">
        <v>16</v>
      </c>
      <c r="W458" s="25" t="s">
        <v>455</v>
      </c>
      <c r="X458" s="25" t="s">
        <v>456</v>
      </c>
      <c r="Y458" s="25" t="s">
        <v>457</v>
      </c>
    </row>
    <row r="459" spans="1:25" ht="13.5" customHeight="1" x14ac:dyDescent="0.3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1:25" ht="13.5" customHeight="1" x14ac:dyDescent="0.3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1:25" ht="13.5" customHeight="1" x14ac:dyDescent="0.3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1:25" ht="13.5" customHeight="1" x14ac:dyDescent="0.3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1:25" ht="13.5" customHeight="1" x14ac:dyDescent="0.3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1:25" ht="13.5" customHeight="1" x14ac:dyDescent="0.35">
      <c r="H464" s="25"/>
      <c r="I464" s="25"/>
      <c r="J464" s="25"/>
      <c r="K464" s="25"/>
      <c r="L464" s="25"/>
      <c r="U464" s="25"/>
      <c r="V464" s="25"/>
      <c r="W464" s="25"/>
      <c r="X464" s="25"/>
      <c r="Y464" s="25"/>
    </row>
    <row r="465" spans="1:25" ht="13.5" customHeight="1" x14ac:dyDescent="0.35">
      <c r="H465" s="25"/>
      <c r="I465" s="25"/>
      <c r="J465" s="25"/>
      <c r="K465" s="25"/>
      <c r="L465" s="25"/>
      <c r="U465" s="25"/>
      <c r="V465" s="25"/>
      <c r="W465" s="25"/>
      <c r="X465" s="25"/>
      <c r="Y465" s="25"/>
    </row>
    <row r="466" spans="1:25" ht="13.5" customHeight="1" x14ac:dyDescent="0.35">
      <c r="K466" s="25"/>
      <c r="L466" s="25"/>
      <c r="X466" s="25"/>
      <c r="Y466" s="25"/>
    </row>
    <row r="467" spans="1:25" ht="13.5" customHeight="1" x14ac:dyDescent="0.35">
      <c r="K467" s="25"/>
      <c r="L467" s="25"/>
      <c r="X467" s="25"/>
      <c r="Y467" s="25"/>
    </row>
    <row r="468" spans="1:25" ht="13.5" customHeight="1" x14ac:dyDescent="0.35"/>
    <row r="469" spans="1:25" ht="13.5" customHeight="1" x14ac:dyDescent="0.35">
      <c r="A469" s="6" t="str">
        <f>sections!B35</f>
        <v>WCC Healey White</v>
      </c>
      <c r="N469" s="6" t="str">
        <f>sections!B36</f>
        <v>GLE Brett Beswick</v>
      </c>
    </row>
    <row r="470" spans="1:25" ht="13.5" customHeight="1" x14ac:dyDescent="0.35">
      <c r="A470" s="6" t="s">
        <v>446</v>
      </c>
      <c r="F470" s="6" t="s">
        <v>447</v>
      </c>
      <c r="J470" s="6" t="s">
        <v>529</v>
      </c>
      <c r="N470" s="6" t="s">
        <v>446</v>
      </c>
      <c r="S470" s="6" t="s">
        <v>447</v>
      </c>
      <c r="W470" s="6" t="s">
        <v>530</v>
      </c>
    </row>
    <row r="471" spans="1:25" ht="13.5" customHeight="1" x14ac:dyDescent="0.35">
      <c r="A471" s="6" t="s">
        <v>450</v>
      </c>
      <c r="B471" s="6" t="s">
        <v>451</v>
      </c>
      <c r="C471" s="6" t="s">
        <v>452</v>
      </c>
      <c r="D471" s="6" t="s">
        <v>453</v>
      </c>
      <c r="E471" s="6" t="s">
        <v>454</v>
      </c>
      <c r="F471" s="25">
        <v>128</v>
      </c>
      <c r="G471" s="25">
        <v>64</v>
      </c>
      <c r="H471" s="25">
        <v>32</v>
      </c>
      <c r="I471" s="25">
        <v>16</v>
      </c>
      <c r="J471" s="25" t="s">
        <v>455</v>
      </c>
      <c r="K471" s="25" t="s">
        <v>456</v>
      </c>
      <c r="L471" s="25" t="s">
        <v>457</v>
      </c>
      <c r="N471" s="6" t="s">
        <v>451</v>
      </c>
      <c r="O471" s="6" t="s">
        <v>453</v>
      </c>
      <c r="P471" s="6" t="s">
        <v>450</v>
      </c>
      <c r="Q471" s="6" t="s">
        <v>452</v>
      </c>
      <c r="R471" s="6" t="s">
        <v>458</v>
      </c>
      <c r="S471" s="25">
        <v>128</v>
      </c>
      <c r="T471" s="25">
        <v>64</v>
      </c>
      <c r="U471" s="25">
        <v>32</v>
      </c>
      <c r="V471" s="25">
        <v>16</v>
      </c>
      <c r="W471" s="25" t="s">
        <v>455</v>
      </c>
      <c r="X471" s="25" t="s">
        <v>456</v>
      </c>
      <c r="Y471" s="25" t="s">
        <v>457</v>
      </c>
    </row>
    <row r="472" spans="1:25" ht="13.5" customHeight="1" x14ac:dyDescent="0.3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1:25" ht="13.5" customHeight="1" x14ac:dyDescent="0.3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1:25" ht="13.5" customHeight="1" x14ac:dyDescent="0.3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1:25" ht="13.5" customHeight="1" x14ac:dyDescent="0.3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1:25" ht="13.5" customHeight="1" x14ac:dyDescent="0.3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1:25" ht="13.5" customHeight="1" x14ac:dyDescent="0.35">
      <c r="H477" s="25"/>
      <c r="I477" s="25"/>
      <c r="J477" s="25"/>
      <c r="K477" s="25"/>
      <c r="L477" s="25"/>
      <c r="U477" s="25"/>
      <c r="V477" s="25"/>
      <c r="W477" s="25"/>
      <c r="X477" s="25"/>
      <c r="Y477" s="25"/>
    </row>
    <row r="478" spans="1:25" ht="13.5" customHeight="1" x14ac:dyDescent="0.35">
      <c r="H478" s="25"/>
      <c r="I478" s="25"/>
      <c r="J478" s="25"/>
      <c r="K478" s="25"/>
      <c r="L478" s="25"/>
      <c r="U478" s="25"/>
      <c r="V478" s="25"/>
      <c r="W478" s="25"/>
      <c r="X478" s="25"/>
      <c r="Y478" s="25"/>
    </row>
    <row r="479" spans="1:25" ht="13.5" customHeight="1" x14ac:dyDescent="0.35">
      <c r="K479" s="25"/>
      <c r="L479" s="25"/>
      <c r="X479" s="25"/>
      <c r="Y479" s="25"/>
    </row>
    <row r="480" spans="1:25" ht="13.5" customHeight="1" x14ac:dyDescent="0.35">
      <c r="K480" s="25"/>
      <c r="L480" s="25"/>
      <c r="X480" s="25"/>
      <c r="Y480" s="25"/>
    </row>
    <row r="481" spans="1:25" ht="13.5" customHeight="1" x14ac:dyDescent="0.35"/>
    <row r="482" spans="1:25" ht="13.5" customHeight="1" x14ac:dyDescent="0.35">
      <c r="A482" s="6" t="str">
        <f>sections!B37</f>
        <v>PUK Peter Kingi</v>
      </c>
      <c r="N482" s="6" t="str">
        <f>sections!B38</f>
        <v>TARR James Haviga</v>
      </c>
    </row>
    <row r="483" spans="1:25" ht="13.5" customHeight="1" x14ac:dyDescent="0.35">
      <c r="A483" s="6" t="s">
        <v>446</v>
      </c>
      <c r="F483" s="6" t="s">
        <v>447</v>
      </c>
      <c r="J483" s="6" t="s">
        <v>531</v>
      </c>
      <c r="N483" s="6" t="s">
        <v>446</v>
      </c>
      <c r="S483" s="6" t="s">
        <v>447</v>
      </c>
      <c r="W483" s="6" t="s">
        <v>532</v>
      </c>
    </row>
    <row r="484" spans="1:25" ht="13.5" customHeight="1" x14ac:dyDescent="0.35">
      <c r="A484" s="6" t="s">
        <v>452</v>
      </c>
      <c r="B484" s="6" t="s">
        <v>454</v>
      </c>
      <c r="C484" s="6" t="s">
        <v>451</v>
      </c>
      <c r="D484" s="6" t="s">
        <v>458</v>
      </c>
      <c r="E484" s="6" t="s">
        <v>450</v>
      </c>
      <c r="F484" s="25">
        <v>128</v>
      </c>
      <c r="G484" s="25">
        <v>64</v>
      </c>
      <c r="H484" s="25">
        <v>32</v>
      </c>
      <c r="I484" s="25">
        <v>16</v>
      </c>
      <c r="J484" s="25" t="s">
        <v>455</v>
      </c>
      <c r="K484" s="25" t="s">
        <v>456</v>
      </c>
      <c r="L484" s="25" t="s">
        <v>457</v>
      </c>
      <c r="N484" s="6" t="s">
        <v>453</v>
      </c>
      <c r="O484" s="6" t="s">
        <v>450</v>
      </c>
      <c r="P484" s="6" t="s">
        <v>458</v>
      </c>
      <c r="Q484" s="6" t="s">
        <v>454</v>
      </c>
      <c r="R484" s="6" t="s">
        <v>451</v>
      </c>
      <c r="S484" s="25">
        <v>128</v>
      </c>
      <c r="T484" s="25">
        <v>64</v>
      </c>
      <c r="U484" s="25">
        <v>32</v>
      </c>
      <c r="V484" s="25">
        <v>16</v>
      </c>
      <c r="W484" s="25" t="s">
        <v>455</v>
      </c>
      <c r="X484" s="25" t="s">
        <v>456</v>
      </c>
      <c r="Y484" s="25" t="s">
        <v>457</v>
      </c>
    </row>
    <row r="485" spans="1:25" ht="13.5" customHeight="1" x14ac:dyDescent="0.3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1:25" ht="13.5" customHeight="1" x14ac:dyDescent="0.3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1:25" ht="13.5" customHeight="1" x14ac:dyDescent="0.3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1:25" ht="13.5" customHeight="1" x14ac:dyDescent="0.3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1:25" ht="13.5" customHeight="1" x14ac:dyDescent="0.3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1:25" ht="13.5" customHeight="1" x14ac:dyDescent="0.35">
      <c r="H490" s="25"/>
      <c r="I490" s="25"/>
      <c r="J490" s="25"/>
      <c r="K490" s="25"/>
      <c r="L490" s="25"/>
      <c r="U490" s="25"/>
      <c r="V490" s="25"/>
      <c r="W490" s="25"/>
      <c r="X490" s="25"/>
      <c r="Y490" s="25"/>
    </row>
    <row r="491" spans="1:25" ht="13.5" customHeight="1" x14ac:dyDescent="0.35">
      <c r="H491" s="25"/>
      <c r="I491" s="25"/>
      <c r="J491" s="25"/>
      <c r="K491" s="25"/>
      <c r="L491" s="25"/>
      <c r="U491" s="25"/>
      <c r="V491" s="25"/>
      <c r="W491" s="25"/>
      <c r="X491" s="25"/>
      <c r="Y491" s="25"/>
    </row>
    <row r="492" spans="1:25" ht="13.5" customHeight="1" x14ac:dyDescent="0.35">
      <c r="K492" s="25"/>
      <c r="L492" s="25"/>
      <c r="X492" s="25"/>
      <c r="Y492" s="25"/>
    </row>
    <row r="493" spans="1:25" ht="13.5" customHeight="1" x14ac:dyDescent="0.35">
      <c r="K493" s="25"/>
      <c r="L493" s="25"/>
      <c r="X493" s="25"/>
      <c r="Y493" s="25"/>
    </row>
    <row r="494" spans="1:25" ht="13.5" customHeight="1" x14ac:dyDescent="0.35"/>
    <row r="495" spans="1:25" ht="13.5" customHeight="1" x14ac:dyDescent="0.35">
      <c r="A495" s="6" t="str">
        <f>sections!B39</f>
        <v>TGA Cynthia Thompson</v>
      </c>
      <c r="N495" s="6" t="str">
        <f>sections!B40</f>
        <v>OTA Misi Moenoa</v>
      </c>
    </row>
    <row r="496" spans="1:25" ht="13.5" customHeight="1" x14ac:dyDescent="0.35">
      <c r="A496" s="6" t="s">
        <v>446</v>
      </c>
      <c r="F496" s="6" t="s">
        <v>447</v>
      </c>
      <c r="J496" s="6" t="s">
        <v>533</v>
      </c>
      <c r="N496" s="6" t="s">
        <v>446</v>
      </c>
      <c r="S496" s="6" t="s">
        <v>447</v>
      </c>
      <c r="W496" s="6" t="s">
        <v>534</v>
      </c>
    </row>
    <row r="497" spans="1:25" ht="13.5" customHeight="1" x14ac:dyDescent="0.35">
      <c r="A497" s="6" t="s">
        <v>454</v>
      </c>
      <c r="B497" s="6" t="s">
        <v>458</v>
      </c>
      <c r="C497" s="6" t="s">
        <v>453</v>
      </c>
      <c r="D497" s="6" t="s">
        <v>450</v>
      </c>
      <c r="E497" s="6" t="s">
        <v>452</v>
      </c>
      <c r="F497" s="25">
        <v>128</v>
      </c>
      <c r="G497" s="25">
        <v>64</v>
      </c>
      <c r="H497" s="25">
        <v>32</v>
      </c>
      <c r="I497" s="25">
        <v>16</v>
      </c>
      <c r="J497" s="25" t="s">
        <v>455</v>
      </c>
      <c r="K497" s="25" t="s">
        <v>456</v>
      </c>
      <c r="L497" s="25" t="s">
        <v>457</v>
      </c>
      <c r="N497" s="6" t="s">
        <v>458</v>
      </c>
      <c r="O497" s="6" t="s">
        <v>452</v>
      </c>
      <c r="P497" s="6" t="s">
        <v>454</v>
      </c>
      <c r="Q497" s="6" t="s">
        <v>451</v>
      </c>
      <c r="R497" s="6" t="s">
        <v>453</v>
      </c>
      <c r="S497" s="25">
        <v>128</v>
      </c>
      <c r="T497" s="25">
        <v>64</v>
      </c>
      <c r="U497" s="25">
        <v>32</v>
      </c>
      <c r="V497" s="25">
        <v>16</v>
      </c>
      <c r="W497" s="25" t="s">
        <v>455</v>
      </c>
      <c r="X497" s="25" t="s">
        <v>456</v>
      </c>
      <c r="Y497" s="25" t="s">
        <v>457</v>
      </c>
    </row>
    <row r="498" spans="1:25" ht="13.5" customHeight="1" x14ac:dyDescent="0.3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1:25" ht="13.5" customHeight="1" x14ac:dyDescent="0.3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1:25" ht="13.5" customHeight="1" x14ac:dyDescent="0.3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1:25" ht="13.5" customHeight="1" x14ac:dyDescent="0.3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1:25" ht="13.5" customHeight="1" x14ac:dyDescent="0.3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1:25" ht="13.5" customHeight="1" x14ac:dyDescent="0.35">
      <c r="H503" s="25"/>
      <c r="I503" s="25"/>
      <c r="J503" s="25"/>
      <c r="K503" s="25"/>
      <c r="L503" s="25"/>
      <c r="U503" s="25"/>
      <c r="V503" s="25"/>
      <c r="W503" s="25"/>
      <c r="X503" s="25"/>
      <c r="Y503" s="25"/>
    </row>
    <row r="504" spans="1:25" ht="13.5" customHeight="1" x14ac:dyDescent="0.35">
      <c r="H504" s="25"/>
      <c r="I504" s="25"/>
      <c r="J504" s="25"/>
      <c r="K504" s="25"/>
      <c r="L504" s="25"/>
      <c r="U504" s="25"/>
      <c r="V504" s="25"/>
      <c r="W504" s="25"/>
      <c r="X504" s="25"/>
      <c r="Y504" s="25"/>
    </row>
    <row r="505" spans="1:25" ht="13.5" customHeight="1" x14ac:dyDescent="0.35">
      <c r="K505" s="25"/>
      <c r="L505" s="25"/>
      <c r="X505" s="25"/>
      <c r="Y505" s="25"/>
    </row>
    <row r="506" spans="1:25" ht="13.5" customHeight="1" x14ac:dyDescent="0.35">
      <c r="K506" s="25"/>
      <c r="L506" s="25"/>
      <c r="X506" s="25"/>
      <c r="Y506" s="25"/>
    </row>
    <row r="507" spans="1:25" ht="13.5" customHeight="1" x14ac:dyDescent="0.35"/>
    <row r="508" spans="1:25" ht="13.5" customHeight="1" x14ac:dyDescent="0.35">
      <c r="A508" s="6" t="str">
        <f>sections!D35</f>
        <v>POR Wayne Tibbitts</v>
      </c>
      <c r="N508" s="6" t="str">
        <f>sections!D36</f>
        <v>TGA John Mcgrath</v>
      </c>
    </row>
    <row r="509" spans="1:25" ht="13.5" customHeight="1" x14ac:dyDescent="0.35">
      <c r="A509" s="6" t="s">
        <v>446</v>
      </c>
      <c r="F509" s="6" t="s">
        <v>447</v>
      </c>
      <c r="J509" s="6" t="s">
        <v>535</v>
      </c>
      <c r="N509" s="6" t="s">
        <v>446</v>
      </c>
      <c r="S509" s="6" t="s">
        <v>447</v>
      </c>
      <c r="W509" s="6" t="s">
        <v>536</v>
      </c>
    </row>
    <row r="510" spans="1:25" ht="13.5" customHeight="1" x14ac:dyDescent="0.35">
      <c r="A510" s="6" t="s">
        <v>450</v>
      </c>
      <c r="B510" s="6" t="s">
        <v>451</v>
      </c>
      <c r="C510" s="6" t="s">
        <v>452</v>
      </c>
      <c r="D510" s="6" t="s">
        <v>453</v>
      </c>
      <c r="E510" s="6" t="s">
        <v>454</v>
      </c>
      <c r="F510" s="25">
        <v>128</v>
      </c>
      <c r="G510" s="25">
        <v>64</v>
      </c>
      <c r="H510" s="25">
        <v>32</v>
      </c>
      <c r="I510" s="25">
        <v>16</v>
      </c>
      <c r="J510" s="25" t="s">
        <v>455</v>
      </c>
      <c r="K510" s="25" t="s">
        <v>456</v>
      </c>
      <c r="L510" s="25" t="s">
        <v>457</v>
      </c>
      <c r="N510" s="6" t="s">
        <v>451</v>
      </c>
      <c r="O510" s="6" t="s">
        <v>453</v>
      </c>
      <c r="P510" s="6" t="s">
        <v>450</v>
      </c>
      <c r="Q510" s="6" t="s">
        <v>452</v>
      </c>
      <c r="R510" s="6" t="s">
        <v>458</v>
      </c>
      <c r="S510" s="25">
        <v>128</v>
      </c>
      <c r="T510" s="25">
        <v>64</v>
      </c>
      <c r="U510" s="25">
        <v>32</v>
      </c>
      <c r="V510" s="25">
        <v>16</v>
      </c>
      <c r="W510" s="25" t="s">
        <v>455</v>
      </c>
      <c r="X510" s="25" t="s">
        <v>456</v>
      </c>
      <c r="Y510" s="25" t="s">
        <v>457</v>
      </c>
    </row>
    <row r="511" spans="1:25" ht="13.5" customHeight="1" x14ac:dyDescent="0.3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1:25" ht="13.5" customHeight="1" x14ac:dyDescent="0.3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1:25" ht="13.5" customHeight="1" x14ac:dyDescent="0.3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1:25" ht="13.5" customHeight="1" x14ac:dyDescent="0.3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1:25" ht="13.5" customHeight="1" x14ac:dyDescent="0.3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1:25" ht="13.5" customHeight="1" x14ac:dyDescent="0.35">
      <c r="H516" s="25"/>
      <c r="I516" s="25"/>
      <c r="J516" s="25"/>
      <c r="K516" s="25"/>
      <c r="L516" s="25"/>
      <c r="U516" s="25"/>
      <c r="V516" s="25"/>
      <c r="W516" s="25"/>
      <c r="X516" s="25"/>
      <c r="Y516" s="25"/>
    </row>
    <row r="517" spans="1:25" ht="13.5" customHeight="1" x14ac:dyDescent="0.35">
      <c r="H517" s="25"/>
      <c r="I517" s="25"/>
      <c r="J517" s="25"/>
      <c r="K517" s="25"/>
      <c r="L517" s="25"/>
      <c r="U517" s="25"/>
      <c r="V517" s="25"/>
      <c r="W517" s="25"/>
      <c r="X517" s="25"/>
      <c r="Y517" s="25"/>
    </row>
    <row r="518" spans="1:25" ht="13.5" customHeight="1" x14ac:dyDescent="0.35">
      <c r="K518" s="25"/>
      <c r="L518" s="25"/>
      <c r="X518" s="25"/>
      <c r="Y518" s="25"/>
    </row>
    <row r="519" spans="1:25" ht="13.5" customHeight="1" x14ac:dyDescent="0.35">
      <c r="K519" s="25"/>
      <c r="L519" s="25"/>
      <c r="X519" s="25"/>
      <c r="Y519" s="25"/>
    </row>
    <row r="520" spans="1:25" ht="13.5" customHeight="1" x14ac:dyDescent="0.35"/>
    <row r="521" spans="1:25" ht="13.5" customHeight="1" x14ac:dyDescent="0.35">
      <c r="A521" s="6" t="str">
        <f>sections!D37</f>
        <v>TARR Jacques Haviga</v>
      </c>
      <c r="N521" s="6" t="str">
        <f>sections!D38</f>
        <v>NLR Malik Saeed</v>
      </c>
    </row>
    <row r="522" spans="1:25" ht="13.5" customHeight="1" x14ac:dyDescent="0.35">
      <c r="A522" s="6" t="s">
        <v>446</v>
      </c>
      <c r="F522" s="6" t="s">
        <v>447</v>
      </c>
      <c r="J522" s="6" t="s">
        <v>537</v>
      </c>
      <c r="N522" s="6" t="s">
        <v>446</v>
      </c>
      <c r="S522" s="6" t="s">
        <v>447</v>
      </c>
      <c r="W522" s="6" t="s">
        <v>538</v>
      </c>
    </row>
    <row r="523" spans="1:25" ht="13.5" customHeight="1" x14ac:dyDescent="0.35">
      <c r="A523" s="6" t="s">
        <v>452</v>
      </c>
      <c r="B523" s="6" t="s">
        <v>454</v>
      </c>
      <c r="C523" s="6" t="s">
        <v>451</v>
      </c>
      <c r="D523" s="6" t="s">
        <v>458</v>
      </c>
      <c r="E523" s="6" t="s">
        <v>450</v>
      </c>
      <c r="F523" s="25">
        <v>128</v>
      </c>
      <c r="G523" s="25">
        <v>64</v>
      </c>
      <c r="H523" s="25">
        <v>32</v>
      </c>
      <c r="I523" s="25">
        <v>16</v>
      </c>
      <c r="J523" s="25" t="s">
        <v>455</v>
      </c>
      <c r="K523" s="25" t="s">
        <v>456</v>
      </c>
      <c r="L523" s="25" t="s">
        <v>457</v>
      </c>
      <c r="N523" s="6" t="s">
        <v>453</v>
      </c>
      <c r="O523" s="6" t="s">
        <v>450</v>
      </c>
      <c r="P523" s="6" t="s">
        <v>458</v>
      </c>
      <c r="Q523" s="6" t="s">
        <v>454</v>
      </c>
      <c r="R523" s="6" t="s">
        <v>451</v>
      </c>
      <c r="S523" s="25">
        <v>128</v>
      </c>
      <c r="T523" s="25">
        <v>64</v>
      </c>
      <c r="U523" s="25">
        <v>32</v>
      </c>
      <c r="V523" s="25">
        <v>16</v>
      </c>
      <c r="W523" s="25" t="s">
        <v>455</v>
      </c>
      <c r="X523" s="25" t="s">
        <v>456</v>
      </c>
      <c r="Y523" s="25" t="s">
        <v>457</v>
      </c>
    </row>
    <row r="524" spans="1:25" ht="13.5" customHeight="1" x14ac:dyDescent="0.3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1:25" ht="13.5" customHeight="1" x14ac:dyDescent="0.3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1:25" ht="13.5" customHeight="1" x14ac:dyDescent="0.3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1:25" ht="13.5" customHeight="1" x14ac:dyDescent="0.3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1:25" ht="13.5" customHeight="1" x14ac:dyDescent="0.3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1:25" ht="13.5" customHeight="1" x14ac:dyDescent="0.35">
      <c r="H529" s="25"/>
      <c r="I529" s="25"/>
      <c r="J529" s="25"/>
      <c r="K529" s="25"/>
      <c r="L529" s="25"/>
      <c r="U529" s="25"/>
      <c r="V529" s="25"/>
      <c r="W529" s="25"/>
      <c r="X529" s="25"/>
      <c r="Y529" s="25"/>
    </row>
    <row r="530" spans="1:25" ht="13.5" customHeight="1" x14ac:dyDescent="0.35">
      <c r="H530" s="25"/>
      <c r="I530" s="25"/>
      <c r="J530" s="25"/>
      <c r="K530" s="25"/>
      <c r="L530" s="25"/>
      <c r="U530" s="25"/>
      <c r="V530" s="25"/>
      <c r="W530" s="25"/>
      <c r="X530" s="25"/>
      <c r="Y530" s="25"/>
    </row>
    <row r="531" spans="1:25" ht="13.5" customHeight="1" x14ac:dyDescent="0.35">
      <c r="K531" s="25"/>
      <c r="L531" s="25"/>
      <c r="X531" s="25"/>
      <c r="Y531" s="25"/>
    </row>
    <row r="532" spans="1:25" ht="13.5" customHeight="1" x14ac:dyDescent="0.35">
      <c r="K532" s="25"/>
      <c r="L532" s="25"/>
      <c r="X532" s="25"/>
      <c r="Y532" s="25"/>
    </row>
    <row r="533" spans="1:25" ht="13.5" customHeight="1" x14ac:dyDescent="0.35"/>
    <row r="534" spans="1:25" ht="13.5" customHeight="1" x14ac:dyDescent="0.35">
      <c r="A534" s="6" t="str">
        <f>sections!D39</f>
        <v>PAT Addison Argus</v>
      </c>
      <c r="N534" s="6" t="str">
        <f>sections!D40</f>
        <v>GLE Michael George</v>
      </c>
    </row>
    <row r="535" spans="1:25" ht="13.5" customHeight="1" x14ac:dyDescent="0.35">
      <c r="A535" s="6" t="s">
        <v>446</v>
      </c>
      <c r="F535" s="6" t="s">
        <v>447</v>
      </c>
      <c r="J535" s="6" t="s">
        <v>539</v>
      </c>
      <c r="N535" s="6" t="s">
        <v>446</v>
      </c>
      <c r="S535" s="6" t="s">
        <v>447</v>
      </c>
      <c r="W535" s="6" t="s">
        <v>540</v>
      </c>
    </row>
    <row r="536" spans="1:25" ht="13.5" customHeight="1" x14ac:dyDescent="0.35">
      <c r="A536" s="6" t="s">
        <v>454</v>
      </c>
      <c r="B536" s="6" t="s">
        <v>458</v>
      </c>
      <c r="C536" s="6" t="s">
        <v>453</v>
      </c>
      <c r="D536" s="6" t="s">
        <v>450</v>
      </c>
      <c r="E536" s="6" t="s">
        <v>452</v>
      </c>
      <c r="F536" s="25">
        <v>128</v>
      </c>
      <c r="G536" s="25">
        <v>64</v>
      </c>
      <c r="H536" s="25">
        <v>32</v>
      </c>
      <c r="I536" s="25">
        <v>16</v>
      </c>
      <c r="J536" s="25" t="s">
        <v>455</v>
      </c>
      <c r="K536" s="25" t="s">
        <v>456</v>
      </c>
      <c r="L536" s="25" t="s">
        <v>457</v>
      </c>
      <c r="N536" s="6" t="s">
        <v>458</v>
      </c>
      <c r="O536" s="6" t="s">
        <v>452</v>
      </c>
      <c r="P536" s="6" t="s">
        <v>454</v>
      </c>
      <c r="Q536" s="6" t="s">
        <v>451</v>
      </c>
      <c r="R536" s="6" t="s">
        <v>453</v>
      </c>
      <c r="S536" s="25">
        <v>128</v>
      </c>
      <c r="T536" s="25">
        <v>64</v>
      </c>
      <c r="U536" s="25">
        <v>32</v>
      </c>
      <c r="V536" s="25">
        <v>16</v>
      </c>
      <c r="W536" s="25" t="s">
        <v>455</v>
      </c>
      <c r="X536" s="25" t="s">
        <v>456</v>
      </c>
      <c r="Y536" s="25" t="s">
        <v>457</v>
      </c>
    </row>
    <row r="537" spans="1:25" ht="13.5" customHeight="1" x14ac:dyDescent="0.3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1:25" ht="13.5" customHeight="1" x14ac:dyDescent="0.3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1:25" ht="13.5" customHeight="1" x14ac:dyDescent="0.3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1:25" ht="13.5" customHeight="1" x14ac:dyDescent="0.3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1:25" ht="13.5" customHeight="1" x14ac:dyDescent="0.3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1:25" ht="13.5" customHeight="1" x14ac:dyDescent="0.35">
      <c r="H542" s="25"/>
      <c r="I542" s="25"/>
      <c r="J542" s="25"/>
      <c r="K542" s="25"/>
      <c r="L542" s="25"/>
      <c r="U542" s="25"/>
      <c r="V542" s="25"/>
      <c r="W542" s="25"/>
      <c r="X542" s="25"/>
      <c r="Y542" s="25"/>
    </row>
    <row r="543" spans="1:25" ht="13.5" customHeight="1" x14ac:dyDescent="0.35">
      <c r="H543" s="25"/>
      <c r="I543" s="25"/>
      <c r="J543" s="25"/>
      <c r="K543" s="25"/>
      <c r="L543" s="25"/>
      <c r="U543" s="25"/>
      <c r="V543" s="25"/>
      <c r="W543" s="25"/>
      <c r="X543" s="25"/>
      <c r="Y543" s="25"/>
    </row>
    <row r="544" spans="1:25" ht="13.5" customHeight="1" x14ac:dyDescent="0.35">
      <c r="K544" s="25"/>
      <c r="L544" s="25"/>
      <c r="X544" s="25"/>
      <c r="Y544" s="25"/>
    </row>
    <row r="545" spans="1:25" ht="13.5" customHeight="1" x14ac:dyDescent="0.35">
      <c r="K545" s="25"/>
      <c r="L545" s="25"/>
      <c r="X545" s="25"/>
      <c r="Y545" s="25"/>
    </row>
    <row r="546" spans="1:25" ht="13.5" customHeight="1" x14ac:dyDescent="0.35"/>
    <row r="547" spans="1:25" ht="13.5" customHeight="1" x14ac:dyDescent="0.35">
      <c r="A547" s="6" t="str">
        <f>sections!F35</f>
        <v>OTAK Trist Reweti</v>
      </c>
      <c r="N547" s="6" t="str">
        <f>sections!F36</f>
        <v>TGA Kevin Knight</v>
      </c>
    </row>
    <row r="548" spans="1:25" ht="13.5" customHeight="1" x14ac:dyDescent="0.35">
      <c r="A548" s="6" t="s">
        <v>446</v>
      </c>
      <c r="F548" s="6" t="s">
        <v>447</v>
      </c>
      <c r="J548" s="6" t="s">
        <v>541</v>
      </c>
      <c r="N548" s="6" t="s">
        <v>446</v>
      </c>
      <c r="S548" s="6" t="s">
        <v>447</v>
      </c>
      <c r="W548" s="6" t="s">
        <v>542</v>
      </c>
    </row>
    <row r="549" spans="1:25" ht="13.5" customHeight="1" x14ac:dyDescent="0.35">
      <c r="A549" s="6" t="s">
        <v>450</v>
      </c>
      <c r="B549" s="6" t="s">
        <v>451</v>
      </c>
      <c r="C549" s="6" t="s">
        <v>452</v>
      </c>
      <c r="D549" s="6" t="s">
        <v>453</v>
      </c>
      <c r="E549" s="6" t="s">
        <v>454</v>
      </c>
      <c r="F549" s="25">
        <v>128</v>
      </c>
      <c r="G549" s="25">
        <v>64</v>
      </c>
      <c r="H549" s="25">
        <v>32</v>
      </c>
      <c r="I549" s="25">
        <v>16</v>
      </c>
      <c r="J549" s="25" t="s">
        <v>455</v>
      </c>
      <c r="K549" s="25" t="s">
        <v>456</v>
      </c>
      <c r="L549" s="25" t="s">
        <v>457</v>
      </c>
      <c r="N549" s="6" t="s">
        <v>451</v>
      </c>
      <c r="O549" s="6" t="s">
        <v>453</v>
      </c>
      <c r="P549" s="6" t="s">
        <v>450</v>
      </c>
      <c r="Q549" s="6" t="s">
        <v>452</v>
      </c>
      <c r="R549" s="6" t="s">
        <v>458</v>
      </c>
      <c r="S549" s="25">
        <v>128</v>
      </c>
      <c r="T549" s="25">
        <v>64</v>
      </c>
      <c r="U549" s="25">
        <v>32</v>
      </c>
      <c r="V549" s="25">
        <v>16</v>
      </c>
      <c r="W549" s="25" t="s">
        <v>455</v>
      </c>
      <c r="X549" s="25" t="s">
        <v>456</v>
      </c>
      <c r="Y549" s="25" t="s">
        <v>457</v>
      </c>
    </row>
    <row r="550" spans="1:25" ht="13.5" customHeight="1" x14ac:dyDescent="0.3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1:25" ht="13.5" customHeight="1" x14ac:dyDescent="0.3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1:25" ht="13.5" customHeight="1" x14ac:dyDescent="0.3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1:25" ht="13.5" customHeight="1" x14ac:dyDescent="0.3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1:25" ht="13.5" customHeight="1" x14ac:dyDescent="0.3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1:25" ht="13.5" customHeight="1" x14ac:dyDescent="0.35">
      <c r="H555" s="25"/>
      <c r="I555" s="25"/>
      <c r="J555" s="25"/>
      <c r="K555" s="25"/>
      <c r="L555" s="25"/>
      <c r="U555" s="25"/>
      <c r="V555" s="25"/>
      <c r="W555" s="25"/>
      <c r="X555" s="25"/>
      <c r="Y555" s="25"/>
    </row>
    <row r="556" spans="1:25" ht="13.5" customHeight="1" x14ac:dyDescent="0.35">
      <c r="H556" s="25"/>
      <c r="I556" s="25"/>
      <c r="J556" s="25"/>
      <c r="K556" s="25"/>
      <c r="L556" s="25"/>
      <c r="U556" s="25"/>
      <c r="V556" s="25"/>
      <c r="W556" s="25"/>
      <c r="X556" s="25"/>
      <c r="Y556" s="25"/>
    </row>
    <row r="557" spans="1:25" ht="13.5" customHeight="1" x14ac:dyDescent="0.35">
      <c r="K557" s="25"/>
      <c r="L557" s="25"/>
      <c r="X557" s="25"/>
      <c r="Y557" s="25"/>
    </row>
    <row r="558" spans="1:25" ht="13.5" customHeight="1" x14ac:dyDescent="0.35">
      <c r="K558" s="25"/>
      <c r="L558" s="25"/>
      <c r="X558" s="25"/>
      <c r="Y558" s="25"/>
    </row>
    <row r="559" spans="1:25" ht="13.5" customHeight="1" x14ac:dyDescent="0.35"/>
    <row r="560" spans="1:25" ht="13.5" customHeight="1" x14ac:dyDescent="0.35">
      <c r="A560" s="6" t="str">
        <f>sections!F37</f>
        <v>PAK Daniel Riley</v>
      </c>
      <c r="N560" s="6" t="str">
        <f>sections!F38</f>
        <v>TOK Peter Masden</v>
      </c>
    </row>
    <row r="561" spans="1:25" ht="13.5" customHeight="1" x14ac:dyDescent="0.35">
      <c r="A561" s="6" t="s">
        <v>446</v>
      </c>
      <c r="F561" s="6" t="s">
        <v>447</v>
      </c>
      <c r="J561" s="6" t="s">
        <v>543</v>
      </c>
      <c r="N561" s="6" t="s">
        <v>446</v>
      </c>
      <c r="S561" s="6" t="s">
        <v>447</v>
      </c>
      <c r="W561" s="6" t="s">
        <v>544</v>
      </c>
    </row>
    <row r="562" spans="1:25" ht="13.5" customHeight="1" x14ac:dyDescent="0.35">
      <c r="A562" s="6" t="s">
        <v>452</v>
      </c>
      <c r="B562" s="6" t="s">
        <v>454</v>
      </c>
      <c r="C562" s="6" t="s">
        <v>451</v>
      </c>
      <c r="D562" s="6" t="s">
        <v>458</v>
      </c>
      <c r="E562" s="6" t="s">
        <v>450</v>
      </c>
      <c r="F562" s="25">
        <v>128</v>
      </c>
      <c r="G562" s="25">
        <v>64</v>
      </c>
      <c r="H562" s="25">
        <v>32</v>
      </c>
      <c r="I562" s="25">
        <v>16</v>
      </c>
      <c r="J562" s="25" t="s">
        <v>455</v>
      </c>
      <c r="K562" s="25" t="s">
        <v>456</v>
      </c>
      <c r="L562" s="25" t="s">
        <v>457</v>
      </c>
      <c r="N562" s="6" t="s">
        <v>453</v>
      </c>
      <c r="O562" s="6" t="s">
        <v>450</v>
      </c>
      <c r="P562" s="6" t="s">
        <v>458</v>
      </c>
      <c r="Q562" s="6" t="s">
        <v>454</v>
      </c>
      <c r="R562" s="6" t="s">
        <v>451</v>
      </c>
      <c r="S562" s="25">
        <v>128</v>
      </c>
      <c r="T562" s="25">
        <v>64</v>
      </c>
      <c r="U562" s="25">
        <v>32</v>
      </c>
      <c r="V562" s="25">
        <v>16</v>
      </c>
      <c r="W562" s="25" t="s">
        <v>455</v>
      </c>
      <c r="X562" s="25" t="s">
        <v>456</v>
      </c>
      <c r="Y562" s="25" t="s">
        <v>457</v>
      </c>
    </row>
    <row r="563" spans="1:25" ht="13.5" customHeight="1" x14ac:dyDescent="0.3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1:25" ht="13.5" customHeight="1" x14ac:dyDescent="0.3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1:25" ht="13.5" customHeight="1" x14ac:dyDescent="0.3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1:25" ht="13.5" customHeight="1" x14ac:dyDescent="0.3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1:25" ht="13.5" customHeight="1" x14ac:dyDescent="0.3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1:25" ht="13.5" customHeight="1" x14ac:dyDescent="0.35">
      <c r="H568" s="25"/>
      <c r="I568" s="25"/>
      <c r="J568" s="25"/>
      <c r="K568" s="25"/>
      <c r="L568" s="25"/>
      <c r="U568" s="25"/>
      <c r="V568" s="25"/>
      <c r="W568" s="25"/>
      <c r="X568" s="25"/>
      <c r="Y568" s="25"/>
    </row>
    <row r="569" spans="1:25" ht="13.5" customHeight="1" x14ac:dyDescent="0.35">
      <c r="H569" s="25"/>
      <c r="I569" s="25"/>
      <c r="J569" s="25"/>
      <c r="K569" s="25"/>
      <c r="L569" s="25"/>
      <c r="U569" s="25"/>
      <c r="V569" s="25"/>
      <c r="W569" s="25"/>
      <c r="X569" s="25"/>
      <c r="Y569" s="25"/>
    </row>
    <row r="570" spans="1:25" ht="13.5" customHeight="1" x14ac:dyDescent="0.35">
      <c r="K570" s="25"/>
      <c r="L570" s="25"/>
      <c r="X570" s="25"/>
      <c r="Y570" s="25"/>
    </row>
    <row r="571" spans="1:25" ht="13.5" customHeight="1" x14ac:dyDescent="0.35">
      <c r="K571" s="25"/>
      <c r="L571" s="25"/>
      <c r="X571" s="25"/>
      <c r="Y571" s="25"/>
    </row>
    <row r="572" spans="1:25" ht="13.5" customHeight="1" x14ac:dyDescent="0.35"/>
    <row r="573" spans="1:25" ht="13.5" customHeight="1" x14ac:dyDescent="0.35">
      <c r="A573" s="6" t="str">
        <f>sections!F39</f>
        <v>OTA Joseph Maiava</v>
      </c>
      <c r="N573" s="6" t="str">
        <f>sections!F40</f>
        <v>PAT Terri Argus</v>
      </c>
    </row>
    <row r="574" spans="1:25" ht="13.5" customHeight="1" x14ac:dyDescent="0.35">
      <c r="A574" s="6" t="s">
        <v>446</v>
      </c>
      <c r="F574" s="6" t="s">
        <v>447</v>
      </c>
      <c r="J574" s="6" t="s">
        <v>545</v>
      </c>
      <c r="N574" s="6" t="s">
        <v>446</v>
      </c>
      <c r="S574" s="6" t="s">
        <v>447</v>
      </c>
      <c r="W574" s="6" t="s">
        <v>546</v>
      </c>
    </row>
    <row r="575" spans="1:25" ht="13.5" customHeight="1" x14ac:dyDescent="0.35">
      <c r="A575" s="6" t="s">
        <v>454</v>
      </c>
      <c r="B575" s="6" t="s">
        <v>458</v>
      </c>
      <c r="C575" s="6" t="s">
        <v>453</v>
      </c>
      <c r="D575" s="6" t="s">
        <v>450</v>
      </c>
      <c r="E575" s="6" t="s">
        <v>452</v>
      </c>
      <c r="F575" s="25">
        <v>128</v>
      </c>
      <c r="G575" s="25">
        <v>64</v>
      </c>
      <c r="H575" s="25">
        <v>32</v>
      </c>
      <c r="I575" s="25">
        <v>16</v>
      </c>
      <c r="J575" s="25" t="s">
        <v>455</v>
      </c>
      <c r="K575" s="25" t="s">
        <v>456</v>
      </c>
      <c r="L575" s="25" t="s">
        <v>457</v>
      </c>
      <c r="N575" s="6" t="s">
        <v>458</v>
      </c>
      <c r="O575" s="6" t="s">
        <v>452</v>
      </c>
      <c r="P575" s="6" t="s">
        <v>454</v>
      </c>
      <c r="Q575" s="6" t="s">
        <v>451</v>
      </c>
      <c r="R575" s="6" t="s">
        <v>453</v>
      </c>
      <c r="S575" s="25">
        <v>128</v>
      </c>
      <c r="T575" s="25">
        <v>64</v>
      </c>
      <c r="U575" s="25">
        <v>32</v>
      </c>
      <c r="V575" s="25">
        <v>16</v>
      </c>
      <c r="W575" s="25" t="s">
        <v>455</v>
      </c>
      <c r="X575" s="25" t="s">
        <v>456</v>
      </c>
      <c r="Y575" s="25" t="s">
        <v>457</v>
      </c>
    </row>
    <row r="576" spans="1:25" ht="13.5" customHeight="1" x14ac:dyDescent="0.3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1:25" ht="13.5" customHeight="1" x14ac:dyDescent="0.3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1:25" ht="13.5" customHeight="1" x14ac:dyDescent="0.3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1:25" ht="13.5" customHeight="1" x14ac:dyDescent="0.3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1:25" ht="13.5" customHeight="1" x14ac:dyDescent="0.3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1:25" ht="13.5" customHeight="1" x14ac:dyDescent="0.35">
      <c r="H581" s="25"/>
      <c r="I581" s="25"/>
      <c r="J581" s="25"/>
      <c r="K581" s="25"/>
      <c r="L581" s="25"/>
      <c r="U581" s="25"/>
      <c r="V581" s="25"/>
      <c r="W581" s="25"/>
      <c r="X581" s="25"/>
      <c r="Y581" s="25"/>
    </row>
    <row r="582" spans="1:25" ht="13.5" customHeight="1" x14ac:dyDescent="0.35">
      <c r="H582" s="25"/>
      <c r="I582" s="25"/>
      <c r="J582" s="25"/>
      <c r="K582" s="25"/>
      <c r="L582" s="25"/>
      <c r="U582" s="25"/>
      <c r="V582" s="25"/>
      <c r="W582" s="25"/>
      <c r="X582" s="25"/>
      <c r="Y582" s="25"/>
    </row>
    <row r="583" spans="1:25" ht="13.5" customHeight="1" x14ac:dyDescent="0.35">
      <c r="K583" s="25"/>
      <c r="L583" s="25"/>
      <c r="X583" s="25"/>
      <c r="Y583" s="25"/>
    </row>
    <row r="584" spans="1:25" ht="13.5" customHeight="1" x14ac:dyDescent="0.35">
      <c r="K584" s="25"/>
      <c r="L584" s="25"/>
      <c r="X584" s="25"/>
      <c r="Y584" s="25"/>
    </row>
    <row r="585" spans="1:25" ht="13.5" customHeight="1" x14ac:dyDescent="0.35"/>
    <row r="586" spans="1:25" ht="13.5" customHeight="1" x14ac:dyDescent="0.35">
      <c r="A586" s="6" t="str">
        <f>sections!B43</f>
        <v>POR Craig Steinmetz</v>
      </c>
      <c r="N586" s="6" t="str">
        <f>sections!B44</f>
        <v>HEN Donny Lochan</v>
      </c>
    </row>
    <row r="587" spans="1:25" ht="13.5" customHeight="1" x14ac:dyDescent="0.35">
      <c r="A587" s="6" t="s">
        <v>446</v>
      </c>
      <c r="F587" s="6" t="s">
        <v>447</v>
      </c>
      <c r="J587" s="6" t="s">
        <v>547</v>
      </c>
      <c r="N587" s="6" t="s">
        <v>446</v>
      </c>
      <c r="S587" s="6" t="s">
        <v>447</v>
      </c>
      <c r="W587" s="6" t="s">
        <v>548</v>
      </c>
    </row>
    <row r="588" spans="1:25" ht="13.5" customHeight="1" x14ac:dyDescent="0.35">
      <c r="A588" s="6" t="s">
        <v>450</v>
      </c>
      <c r="B588" s="6" t="s">
        <v>451</v>
      </c>
      <c r="C588" s="6" t="s">
        <v>452</v>
      </c>
      <c r="D588" s="6" t="s">
        <v>453</v>
      </c>
      <c r="E588" s="6" t="s">
        <v>454</v>
      </c>
      <c r="F588" s="25">
        <v>128</v>
      </c>
      <c r="G588" s="25">
        <v>64</v>
      </c>
      <c r="H588" s="25">
        <v>32</v>
      </c>
      <c r="I588" s="25">
        <v>16</v>
      </c>
      <c r="J588" s="25" t="s">
        <v>455</v>
      </c>
      <c r="K588" s="25" t="s">
        <v>456</v>
      </c>
      <c r="L588" s="25" t="s">
        <v>457</v>
      </c>
      <c r="N588" s="6" t="s">
        <v>451</v>
      </c>
      <c r="O588" s="6" t="s">
        <v>453</v>
      </c>
      <c r="P588" s="6" t="s">
        <v>450</v>
      </c>
      <c r="Q588" s="6" t="s">
        <v>452</v>
      </c>
      <c r="R588" s="6" t="s">
        <v>458</v>
      </c>
      <c r="S588" s="25">
        <v>128</v>
      </c>
      <c r="T588" s="25">
        <v>64</v>
      </c>
      <c r="U588" s="25">
        <v>32</v>
      </c>
      <c r="V588" s="25">
        <v>16</v>
      </c>
      <c r="W588" s="25" t="s">
        <v>455</v>
      </c>
      <c r="X588" s="25" t="s">
        <v>456</v>
      </c>
      <c r="Y588" s="25" t="s">
        <v>457</v>
      </c>
    </row>
    <row r="589" spans="1:25" ht="13.5" customHeight="1" x14ac:dyDescent="0.3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1:25" ht="13.5" customHeight="1" x14ac:dyDescent="0.3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1:25" ht="13.5" customHeight="1" x14ac:dyDescent="0.3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1:25" ht="13.5" customHeight="1" x14ac:dyDescent="0.3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1:25" ht="13.5" customHeight="1" x14ac:dyDescent="0.3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1:25" ht="13.5" customHeight="1" x14ac:dyDescent="0.35">
      <c r="H594" s="25"/>
      <c r="I594" s="25"/>
      <c r="J594" s="25"/>
      <c r="K594" s="25"/>
      <c r="L594" s="25"/>
      <c r="U594" s="25"/>
      <c r="V594" s="25"/>
      <c r="W594" s="25"/>
      <c r="X594" s="25"/>
      <c r="Y594" s="25"/>
    </row>
    <row r="595" spans="1:25" ht="13.5" customHeight="1" x14ac:dyDescent="0.35">
      <c r="H595" s="25"/>
      <c r="I595" s="25"/>
      <c r="J595" s="25"/>
      <c r="K595" s="25"/>
      <c r="L595" s="25"/>
      <c r="U595" s="25"/>
      <c r="V595" s="25"/>
      <c r="W595" s="25"/>
      <c r="X595" s="25"/>
      <c r="Y595" s="25"/>
    </row>
    <row r="596" spans="1:25" ht="13.5" customHeight="1" x14ac:dyDescent="0.35">
      <c r="K596" s="25"/>
      <c r="L596" s="25"/>
      <c r="X596" s="25"/>
      <c r="Y596" s="25"/>
    </row>
    <row r="597" spans="1:25" ht="13.5" customHeight="1" x14ac:dyDescent="0.35">
      <c r="K597" s="25"/>
      <c r="L597" s="25"/>
      <c r="X597" s="25"/>
      <c r="Y597" s="25"/>
    </row>
    <row r="598" spans="1:25" ht="13.5" customHeight="1" x14ac:dyDescent="0.35"/>
    <row r="599" spans="1:25" ht="13.5" customHeight="1" x14ac:dyDescent="0.35">
      <c r="A599" s="6" t="str">
        <f>sections!B45</f>
        <v>SWA Eli French</v>
      </c>
      <c r="N599" s="6" t="str">
        <f>sections!B46</f>
        <v>WEY Sam Vaafusu</v>
      </c>
    </row>
    <row r="600" spans="1:25" ht="13.5" customHeight="1" x14ac:dyDescent="0.35">
      <c r="A600" s="6" t="s">
        <v>446</v>
      </c>
      <c r="F600" s="6" t="s">
        <v>447</v>
      </c>
      <c r="J600" s="6" t="s">
        <v>549</v>
      </c>
      <c r="N600" s="6" t="s">
        <v>446</v>
      </c>
      <c r="S600" s="6" t="s">
        <v>447</v>
      </c>
      <c r="W600" s="6" t="s">
        <v>550</v>
      </c>
    </row>
    <row r="601" spans="1:25" ht="13.5" customHeight="1" x14ac:dyDescent="0.35">
      <c r="A601" s="6" t="s">
        <v>452</v>
      </c>
      <c r="B601" s="6" t="s">
        <v>454</v>
      </c>
      <c r="C601" s="6" t="s">
        <v>451</v>
      </c>
      <c r="D601" s="6" t="s">
        <v>458</v>
      </c>
      <c r="E601" s="6" t="s">
        <v>450</v>
      </c>
      <c r="F601" s="25">
        <v>128</v>
      </c>
      <c r="G601" s="25">
        <v>64</v>
      </c>
      <c r="H601" s="25">
        <v>32</v>
      </c>
      <c r="I601" s="25">
        <v>16</v>
      </c>
      <c r="J601" s="25" t="s">
        <v>455</v>
      </c>
      <c r="K601" s="25" t="s">
        <v>456</v>
      </c>
      <c r="L601" s="25" t="s">
        <v>457</v>
      </c>
      <c r="N601" s="6" t="s">
        <v>453</v>
      </c>
      <c r="O601" s="6" t="s">
        <v>450</v>
      </c>
      <c r="P601" s="6" t="s">
        <v>458</v>
      </c>
      <c r="Q601" s="6" t="s">
        <v>454</v>
      </c>
      <c r="R601" s="6" t="s">
        <v>451</v>
      </c>
      <c r="S601" s="25">
        <v>128</v>
      </c>
      <c r="T601" s="25">
        <v>64</v>
      </c>
      <c r="U601" s="25">
        <v>32</v>
      </c>
      <c r="V601" s="25">
        <v>16</v>
      </c>
      <c r="W601" s="25" t="s">
        <v>455</v>
      </c>
      <c r="X601" s="25" t="s">
        <v>456</v>
      </c>
      <c r="Y601" s="25" t="s">
        <v>457</v>
      </c>
    </row>
    <row r="602" spans="1:25" ht="13.5" customHeight="1" x14ac:dyDescent="0.3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 spans="1:25" ht="13.5" customHeight="1" x14ac:dyDescent="0.3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 spans="1:25" ht="13.5" customHeight="1" x14ac:dyDescent="0.3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 spans="1:25" ht="13.5" customHeight="1" x14ac:dyDescent="0.3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 spans="1:25" ht="13.5" customHeight="1" x14ac:dyDescent="0.3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 spans="1:25" ht="13.5" customHeight="1" x14ac:dyDescent="0.35">
      <c r="H607" s="25"/>
      <c r="I607" s="25"/>
      <c r="J607" s="25"/>
      <c r="K607" s="25"/>
      <c r="L607" s="25"/>
      <c r="U607" s="25"/>
      <c r="V607" s="25"/>
      <c r="W607" s="25"/>
      <c r="X607" s="25"/>
      <c r="Y607" s="25"/>
    </row>
    <row r="608" spans="1:25" ht="13.5" customHeight="1" x14ac:dyDescent="0.35">
      <c r="H608" s="25"/>
      <c r="I608" s="25"/>
      <c r="J608" s="25"/>
      <c r="K608" s="25"/>
      <c r="L608" s="25"/>
      <c r="U608" s="25"/>
      <c r="V608" s="25"/>
      <c r="W608" s="25"/>
      <c r="X608" s="25"/>
      <c r="Y608" s="25"/>
    </row>
    <row r="609" spans="1:25" ht="13.5" customHeight="1" x14ac:dyDescent="0.35">
      <c r="K609" s="25"/>
      <c r="L609" s="25"/>
      <c r="X609" s="25"/>
      <c r="Y609" s="25"/>
    </row>
    <row r="610" spans="1:25" ht="13.5" customHeight="1" x14ac:dyDescent="0.35">
      <c r="K610" s="25"/>
      <c r="L610" s="25"/>
      <c r="X610" s="25"/>
      <c r="Y610" s="25"/>
    </row>
    <row r="611" spans="1:25" ht="13.5" customHeight="1" x14ac:dyDescent="0.35"/>
    <row r="612" spans="1:25" ht="13.5" customHeight="1" x14ac:dyDescent="0.35">
      <c r="A612" s="6" t="str">
        <f>sections!B47</f>
        <v>OTA Lee Thongtha</v>
      </c>
      <c r="N612" s="6" t="str">
        <f>sections!B48</f>
        <v>PAT Lincoln Hopkins</v>
      </c>
    </row>
    <row r="613" spans="1:25" ht="13.5" customHeight="1" x14ac:dyDescent="0.35">
      <c r="A613" s="6" t="s">
        <v>446</v>
      </c>
      <c r="F613" s="6" t="s">
        <v>447</v>
      </c>
      <c r="J613" s="6" t="s">
        <v>551</v>
      </c>
      <c r="N613" s="6" t="s">
        <v>446</v>
      </c>
      <c r="S613" s="6" t="s">
        <v>447</v>
      </c>
      <c r="W613" s="6" t="s">
        <v>552</v>
      </c>
    </row>
    <row r="614" spans="1:25" ht="13.5" customHeight="1" x14ac:dyDescent="0.35">
      <c r="A614" s="6" t="s">
        <v>454</v>
      </c>
      <c r="B614" s="6" t="s">
        <v>458</v>
      </c>
      <c r="C614" s="6" t="s">
        <v>453</v>
      </c>
      <c r="D614" s="6" t="s">
        <v>450</v>
      </c>
      <c r="E614" s="6" t="s">
        <v>452</v>
      </c>
      <c r="F614" s="25">
        <v>128</v>
      </c>
      <c r="G614" s="25">
        <v>64</v>
      </c>
      <c r="H614" s="25">
        <v>32</v>
      </c>
      <c r="I614" s="25">
        <v>16</v>
      </c>
      <c r="J614" s="25" t="s">
        <v>455</v>
      </c>
      <c r="K614" s="25" t="s">
        <v>456</v>
      </c>
      <c r="L614" s="25" t="s">
        <v>457</v>
      </c>
      <c r="N614" s="6" t="s">
        <v>458</v>
      </c>
      <c r="O614" s="6" t="s">
        <v>452</v>
      </c>
      <c r="P614" s="6" t="s">
        <v>454</v>
      </c>
      <c r="Q614" s="6" t="s">
        <v>451</v>
      </c>
      <c r="R614" s="6" t="s">
        <v>453</v>
      </c>
      <c r="S614" s="25">
        <v>128</v>
      </c>
      <c r="T614" s="25">
        <v>64</v>
      </c>
      <c r="U614" s="25">
        <v>32</v>
      </c>
      <c r="V614" s="25">
        <v>16</v>
      </c>
      <c r="W614" s="25" t="s">
        <v>455</v>
      </c>
      <c r="X614" s="25" t="s">
        <v>456</v>
      </c>
      <c r="Y614" s="25" t="s">
        <v>457</v>
      </c>
    </row>
    <row r="615" spans="1:25" ht="13.5" customHeight="1" x14ac:dyDescent="0.3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 spans="1:25" ht="13.5" customHeight="1" x14ac:dyDescent="0.3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 spans="1:25" ht="13.5" customHeight="1" x14ac:dyDescent="0.3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 spans="1:25" ht="13.5" customHeight="1" x14ac:dyDescent="0.3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 spans="1:25" ht="13.5" customHeight="1" x14ac:dyDescent="0.3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 spans="1:25" ht="13.5" customHeight="1" x14ac:dyDescent="0.35">
      <c r="H620" s="25"/>
      <c r="I620" s="25"/>
      <c r="J620" s="25"/>
      <c r="K620" s="25"/>
      <c r="L620" s="25"/>
      <c r="U620" s="25"/>
      <c r="V620" s="25"/>
      <c r="W620" s="25"/>
      <c r="X620" s="25"/>
      <c r="Y620" s="25"/>
    </row>
    <row r="621" spans="1:25" ht="13.5" customHeight="1" x14ac:dyDescent="0.35">
      <c r="H621" s="25"/>
      <c r="I621" s="25"/>
      <c r="J621" s="25"/>
      <c r="K621" s="25"/>
      <c r="L621" s="25"/>
      <c r="U621" s="25"/>
      <c r="V621" s="25"/>
      <c r="W621" s="25"/>
      <c r="X621" s="25"/>
      <c r="Y621" s="25"/>
    </row>
    <row r="622" spans="1:25" ht="13.5" customHeight="1" x14ac:dyDescent="0.35">
      <c r="K622" s="25"/>
      <c r="L622" s="25"/>
      <c r="X622" s="25"/>
      <c r="Y622" s="25"/>
    </row>
    <row r="623" spans="1:25" ht="13.5" customHeight="1" x14ac:dyDescent="0.35">
      <c r="K623" s="25"/>
      <c r="L623" s="25"/>
      <c r="X623" s="25"/>
      <c r="Y623" s="25"/>
    </row>
    <row r="624" spans="1:25" ht="13.5" customHeight="1" x14ac:dyDescent="0.35"/>
    <row r="625" spans="1:25" ht="13.5" customHeight="1" x14ac:dyDescent="0.35">
      <c r="A625" s="6" t="str">
        <f>sections!D43</f>
        <v>SWA Blake Burnard</v>
      </c>
      <c r="N625" s="6" t="str">
        <f>sections!D44</f>
        <v>TGA Paul Goldthorpe</v>
      </c>
    </row>
    <row r="626" spans="1:25" ht="13.5" customHeight="1" x14ac:dyDescent="0.35">
      <c r="A626" s="6" t="s">
        <v>446</v>
      </c>
      <c r="F626" s="6" t="s">
        <v>447</v>
      </c>
      <c r="J626" s="6" t="s">
        <v>553</v>
      </c>
      <c r="N626" s="6" t="s">
        <v>446</v>
      </c>
      <c r="S626" s="6" t="s">
        <v>447</v>
      </c>
      <c r="W626" s="6" t="s">
        <v>554</v>
      </c>
    </row>
    <row r="627" spans="1:25" ht="13.5" customHeight="1" x14ac:dyDescent="0.35">
      <c r="A627" s="6" t="s">
        <v>450</v>
      </c>
      <c r="B627" s="6" t="s">
        <v>451</v>
      </c>
      <c r="C627" s="6" t="s">
        <v>452</v>
      </c>
      <c r="D627" s="6" t="s">
        <v>453</v>
      </c>
      <c r="E627" s="6" t="s">
        <v>454</v>
      </c>
      <c r="F627" s="25">
        <v>128</v>
      </c>
      <c r="G627" s="25">
        <v>64</v>
      </c>
      <c r="H627" s="25">
        <v>32</v>
      </c>
      <c r="I627" s="25">
        <v>16</v>
      </c>
      <c r="J627" s="25" t="s">
        <v>455</v>
      </c>
      <c r="K627" s="25" t="s">
        <v>456</v>
      </c>
      <c r="L627" s="25" t="s">
        <v>457</v>
      </c>
      <c r="N627" s="6" t="s">
        <v>451</v>
      </c>
      <c r="O627" s="6" t="s">
        <v>453</v>
      </c>
      <c r="P627" s="6" t="s">
        <v>450</v>
      </c>
      <c r="Q627" s="6" t="s">
        <v>452</v>
      </c>
      <c r="R627" s="6" t="s">
        <v>458</v>
      </c>
      <c r="S627" s="25">
        <v>128</v>
      </c>
      <c r="T627" s="25">
        <v>64</v>
      </c>
      <c r="U627" s="25">
        <v>32</v>
      </c>
      <c r="V627" s="25">
        <v>16</v>
      </c>
      <c r="W627" s="25" t="s">
        <v>455</v>
      </c>
      <c r="X627" s="25" t="s">
        <v>456</v>
      </c>
      <c r="Y627" s="25" t="s">
        <v>457</v>
      </c>
    </row>
    <row r="628" spans="1:25" ht="13.5" customHeight="1" x14ac:dyDescent="0.3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 spans="1:25" ht="13.5" customHeight="1" x14ac:dyDescent="0.3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 spans="1:25" ht="13.5" customHeight="1" x14ac:dyDescent="0.3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 spans="1:25" ht="13.5" customHeight="1" x14ac:dyDescent="0.3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 spans="1:25" ht="13.5" customHeight="1" x14ac:dyDescent="0.3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 spans="1:25" ht="13.5" customHeight="1" x14ac:dyDescent="0.35">
      <c r="H633" s="25"/>
      <c r="I633" s="25"/>
      <c r="J633" s="25"/>
      <c r="K633" s="25"/>
      <c r="L633" s="25"/>
      <c r="U633" s="25"/>
      <c r="V633" s="25"/>
      <c r="W633" s="25"/>
      <c r="X633" s="25"/>
      <c r="Y633" s="25"/>
    </row>
    <row r="634" spans="1:25" ht="13.5" customHeight="1" x14ac:dyDescent="0.35">
      <c r="H634" s="25"/>
      <c r="I634" s="25"/>
      <c r="J634" s="25"/>
      <c r="K634" s="25"/>
      <c r="L634" s="25"/>
      <c r="U634" s="25"/>
      <c r="V634" s="25"/>
      <c r="W634" s="25"/>
      <c r="X634" s="25"/>
      <c r="Y634" s="25"/>
    </row>
    <row r="635" spans="1:25" ht="13.5" customHeight="1" x14ac:dyDescent="0.35">
      <c r="K635" s="25"/>
      <c r="L635" s="25"/>
      <c r="X635" s="25"/>
      <c r="Y635" s="25"/>
    </row>
    <row r="636" spans="1:25" ht="13.5" customHeight="1" x14ac:dyDescent="0.35">
      <c r="K636" s="25"/>
      <c r="L636" s="25"/>
      <c r="X636" s="25"/>
      <c r="Y636" s="25"/>
    </row>
    <row r="637" spans="1:25" ht="13.5" customHeight="1" x14ac:dyDescent="0.35"/>
    <row r="638" spans="1:25" ht="13.5" customHeight="1" x14ac:dyDescent="0.35">
      <c r="A638" s="6" t="str">
        <f>sections!D45</f>
        <v>PAL Aaron Wolland</v>
      </c>
      <c r="N638" s="6" t="str">
        <f>sections!D46</f>
        <v>PAT Niall Hanlon</v>
      </c>
    </row>
    <row r="639" spans="1:25" ht="13.5" customHeight="1" x14ac:dyDescent="0.35">
      <c r="A639" s="6" t="s">
        <v>446</v>
      </c>
      <c r="F639" s="6" t="s">
        <v>447</v>
      </c>
      <c r="J639" s="6" t="s">
        <v>555</v>
      </c>
      <c r="N639" s="6" t="s">
        <v>446</v>
      </c>
      <c r="S639" s="6" t="s">
        <v>447</v>
      </c>
      <c r="W639" s="6" t="s">
        <v>556</v>
      </c>
    </row>
    <row r="640" spans="1:25" ht="13.5" customHeight="1" x14ac:dyDescent="0.35">
      <c r="A640" s="6" t="s">
        <v>452</v>
      </c>
      <c r="B640" s="6" t="s">
        <v>454</v>
      </c>
      <c r="C640" s="6" t="s">
        <v>451</v>
      </c>
      <c r="D640" s="6" t="s">
        <v>458</v>
      </c>
      <c r="E640" s="6" t="s">
        <v>450</v>
      </c>
      <c r="F640" s="25">
        <v>128</v>
      </c>
      <c r="G640" s="25">
        <v>64</v>
      </c>
      <c r="H640" s="25">
        <v>32</v>
      </c>
      <c r="I640" s="25">
        <v>16</v>
      </c>
      <c r="J640" s="25" t="s">
        <v>455</v>
      </c>
      <c r="K640" s="25" t="s">
        <v>456</v>
      </c>
      <c r="L640" s="25" t="s">
        <v>457</v>
      </c>
      <c r="N640" s="6" t="s">
        <v>453</v>
      </c>
      <c r="O640" s="6" t="s">
        <v>450</v>
      </c>
      <c r="P640" s="6" t="s">
        <v>458</v>
      </c>
      <c r="Q640" s="6" t="s">
        <v>454</v>
      </c>
      <c r="R640" s="6" t="s">
        <v>451</v>
      </c>
      <c r="S640" s="25">
        <v>128</v>
      </c>
      <c r="T640" s="25">
        <v>64</v>
      </c>
      <c r="U640" s="25">
        <v>32</v>
      </c>
      <c r="V640" s="25">
        <v>16</v>
      </c>
      <c r="W640" s="25" t="s">
        <v>455</v>
      </c>
      <c r="X640" s="25" t="s">
        <v>456</v>
      </c>
      <c r="Y640" s="25" t="s">
        <v>457</v>
      </c>
    </row>
    <row r="641" spans="1:25" ht="13.5" customHeight="1" x14ac:dyDescent="0.3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 spans="1:25" ht="13.5" customHeight="1" x14ac:dyDescent="0.3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 spans="1:25" ht="13.5" customHeight="1" x14ac:dyDescent="0.3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 spans="1:25" ht="13.5" customHeight="1" x14ac:dyDescent="0.3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 spans="1:25" ht="13.5" customHeight="1" x14ac:dyDescent="0.3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 spans="1:25" ht="13.5" customHeight="1" x14ac:dyDescent="0.35">
      <c r="H646" s="25"/>
      <c r="I646" s="25"/>
      <c r="J646" s="25"/>
      <c r="K646" s="25"/>
      <c r="L646" s="25"/>
      <c r="U646" s="25"/>
      <c r="V646" s="25"/>
      <c r="W646" s="25"/>
      <c r="X646" s="25"/>
      <c r="Y646" s="25"/>
    </row>
    <row r="647" spans="1:25" ht="13.5" customHeight="1" x14ac:dyDescent="0.35">
      <c r="H647" s="25"/>
      <c r="I647" s="25"/>
      <c r="J647" s="25"/>
      <c r="K647" s="25"/>
      <c r="L647" s="25"/>
      <c r="U647" s="25"/>
      <c r="V647" s="25"/>
      <c r="W647" s="25"/>
      <c r="X647" s="25"/>
      <c r="Y647" s="25"/>
    </row>
    <row r="648" spans="1:25" ht="13.5" customHeight="1" x14ac:dyDescent="0.35">
      <c r="K648" s="25"/>
      <c r="L648" s="25"/>
      <c r="X648" s="25"/>
      <c r="Y648" s="25"/>
    </row>
    <row r="649" spans="1:25" ht="13.5" customHeight="1" x14ac:dyDescent="0.35">
      <c r="K649" s="25"/>
      <c r="L649" s="25"/>
      <c r="X649" s="25"/>
      <c r="Y649" s="25"/>
    </row>
    <row r="650" spans="1:25" ht="13.5" customHeight="1" x14ac:dyDescent="0.35"/>
    <row r="651" spans="1:25" ht="13.5" customHeight="1" x14ac:dyDescent="0.35">
      <c r="A651" s="6" t="str">
        <f>sections!D47</f>
        <v>OTA Samuel Matthews</v>
      </c>
      <c r="N651" s="6" t="str">
        <f>sections!D48</f>
        <v>MNU John Lokeni</v>
      </c>
    </row>
    <row r="652" spans="1:25" ht="13.5" customHeight="1" x14ac:dyDescent="0.35">
      <c r="A652" s="6" t="s">
        <v>446</v>
      </c>
      <c r="F652" s="6" t="s">
        <v>447</v>
      </c>
      <c r="J652" s="6" t="s">
        <v>557</v>
      </c>
      <c r="N652" s="6" t="s">
        <v>446</v>
      </c>
      <c r="S652" s="6" t="s">
        <v>447</v>
      </c>
      <c r="W652" s="6" t="s">
        <v>558</v>
      </c>
    </row>
    <row r="653" spans="1:25" ht="13.5" customHeight="1" x14ac:dyDescent="0.35">
      <c r="A653" s="6" t="s">
        <v>454</v>
      </c>
      <c r="B653" s="6" t="s">
        <v>458</v>
      </c>
      <c r="C653" s="6" t="s">
        <v>453</v>
      </c>
      <c r="D653" s="6" t="s">
        <v>450</v>
      </c>
      <c r="E653" s="6" t="s">
        <v>452</v>
      </c>
      <c r="F653" s="25">
        <v>128</v>
      </c>
      <c r="G653" s="25">
        <v>64</v>
      </c>
      <c r="H653" s="25">
        <v>32</v>
      </c>
      <c r="I653" s="25">
        <v>16</v>
      </c>
      <c r="J653" s="25" t="s">
        <v>455</v>
      </c>
      <c r="K653" s="25" t="s">
        <v>456</v>
      </c>
      <c r="L653" s="25" t="s">
        <v>457</v>
      </c>
      <c r="N653" s="6" t="s">
        <v>458</v>
      </c>
      <c r="O653" s="6" t="s">
        <v>452</v>
      </c>
      <c r="P653" s="6" t="s">
        <v>454</v>
      </c>
      <c r="Q653" s="6" t="s">
        <v>451</v>
      </c>
      <c r="R653" s="6" t="s">
        <v>453</v>
      </c>
      <c r="S653" s="25">
        <v>128</v>
      </c>
      <c r="T653" s="25">
        <v>64</v>
      </c>
      <c r="U653" s="25">
        <v>32</v>
      </c>
      <c r="V653" s="25">
        <v>16</v>
      </c>
      <c r="W653" s="25" t="s">
        <v>455</v>
      </c>
      <c r="X653" s="25" t="s">
        <v>456</v>
      </c>
      <c r="Y653" s="25" t="s">
        <v>457</v>
      </c>
    </row>
    <row r="654" spans="1:25" ht="13.5" customHeight="1" x14ac:dyDescent="0.3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 spans="1:25" ht="13.5" customHeight="1" x14ac:dyDescent="0.3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1:25" ht="13.5" customHeight="1" x14ac:dyDescent="0.3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1:25" ht="13.5" customHeight="1" x14ac:dyDescent="0.3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 spans="1:25" ht="13.5" customHeight="1" x14ac:dyDescent="0.3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 spans="1:25" ht="13.5" customHeight="1" x14ac:dyDescent="0.35">
      <c r="H659" s="25"/>
      <c r="I659" s="25"/>
      <c r="J659" s="25"/>
      <c r="K659" s="25"/>
      <c r="L659" s="25"/>
      <c r="U659" s="25"/>
      <c r="V659" s="25"/>
      <c r="W659" s="25"/>
      <c r="X659" s="25"/>
      <c r="Y659" s="25"/>
    </row>
    <row r="660" spans="1:25" ht="13.5" customHeight="1" x14ac:dyDescent="0.35">
      <c r="H660" s="25"/>
      <c r="I660" s="25"/>
      <c r="J660" s="25"/>
      <c r="K660" s="25"/>
      <c r="L660" s="25"/>
      <c r="U660" s="25"/>
      <c r="V660" s="25"/>
      <c r="W660" s="25"/>
      <c r="X660" s="25"/>
      <c r="Y660" s="25"/>
    </row>
    <row r="661" spans="1:25" ht="13.5" customHeight="1" x14ac:dyDescent="0.35">
      <c r="K661" s="25"/>
      <c r="L661" s="25"/>
      <c r="X661" s="25"/>
      <c r="Y661" s="25"/>
    </row>
    <row r="662" spans="1:25" ht="13.5" customHeight="1" x14ac:dyDescent="0.35">
      <c r="K662" s="25"/>
      <c r="L662" s="25"/>
      <c r="X662" s="25"/>
      <c r="Y662" s="25"/>
    </row>
    <row r="663" spans="1:25" ht="13.5" customHeight="1" x14ac:dyDescent="0.35"/>
    <row r="664" spans="1:25" ht="13.5" customHeight="1" x14ac:dyDescent="0.35">
      <c r="A664" s="6" t="str">
        <f>sections!F43</f>
        <v xml:space="preserve">TGA Brendan McLean </v>
      </c>
      <c r="N664" s="6" t="str">
        <f>sections!F44</f>
        <v>WAI Terry Morris</v>
      </c>
    </row>
    <row r="665" spans="1:25" ht="13.5" customHeight="1" x14ac:dyDescent="0.35">
      <c r="A665" s="6" t="s">
        <v>446</v>
      </c>
      <c r="F665" s="6" t="s">
        <v>447</v>
      </c>
      <c r="J665" s="6" t="s">
        <v>559</v>
      </c>
      <c r="N665" s="6" t="s">
        <v>446</v>
      </c>
      <c r="S665" s="6" t="s">
        <v>447</v>
      </c>
      <c r="W665" s="6" t="s">
        <v>560</v>
      </c>
    </row>
    <row r="666" spans="1:25" ht="13.5" customHeight="1" x14ac:dyDescent="0.35">
      <c r="A666" s="6" t="s">
        <v>450</v>
      </c>
      <c r="B666" s="6" t="s">
        <v>451</v>
      </c>
      <c r="C666" s="6" t="s">
        <v>452</v>
      </c>
      <c r="D666" s="6" t="s">
        <v>453</v>
      </c>
      <c r="E666" s="6" t="s">
        <v>454</v>
      </c>
      <c r="F666" s="25">
        <v>128</v>
      </c>
      <c r="G666" s="25">
        <v>64</v>
      </c>
      <c r="H666" s="25">
        <v>32</v>
      </c>
      <c r="I666" s="25">
        <v>16</v>
      </c>
      <c r="J666" s="25" t="s">
        <v>455</v>
      </c>
      <c r="K666" s="25" t="s">
        <v>456</v>
      </c>
      <c r="L666" s="25" t="s">
        <v>457</v>
      </c>
      <c r="N666" s="6" t="s">
        <v>451</v>
      </c>
      <c r="O666" s="6" t="s">
        <v>453</v>
      </c>
      <c r="P666" s="6" t="s">
        <v>450</v>
      </c>
      <c r="Q666" s="6" t="s">
        <v>452</v>
      </c>
      <c r="R666" s="6" t="s">
        <v>458</v>
      </c>
      <c r="S666" s="25">
        <v>128</v>
      </c>
      <c r="T666" s="25">
        <v>64</v>
      </c>
      <c r="U666" s="25">
        <v>32</v>
      </c>
      <c r="V666" s="25">
        <v>16</v>
      </c>
      <c r="W666" s="25" t="s">
        <v>455</v>
      </c>
      <c r="X666" s="25" t="s">
        <v>456</v>
      </c>
      <c r="Y666" s="25" t="s">
        <v>457</v>
      </c>
    </row>
    <row r="667" spans="1:25" ht="13.5" customHeight="1" x14ac:dyDescent="0.3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</row>
    <row r="668" spans="1:25" ht="13.5" customHeight="1" x14ac:dyDescent="0.3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</row>
    <row r="669" spans="1:25" ht="13.5" customHeight="1" x14ac:dyDescent="0.3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</row>
    <row r="670" spans="1:25" ht="13.5" customHeight="1" x14ac:dyDescent="0.3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</row>
    <row r="671" spans="1:25" ht="13.5" customHeight="1" x14ac:dyDescent="0.3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 spans="1:25" ht="13.5" customHeight="1" x14ac:dyDescent="0.35">
      <c r="H672" s="25"/>
      <c r="I672" s="25"/>
      <c r="J672" s="25"/>
      <c r="K672" s="25"/>
      <c r="L672" s="25"/>
      <c r="U672" s="25"/>
      <c r="V672" s="25"/>
      <c r="W672" s="25"/>
      <c r="X672" s="25"/>
      <c r="Y672" s="25"/>
    </row>
    <row r="673" spans="1:25" ht="13.5" customHeight="1" x14ac:dyDescent="0.35">
      <c r="H673" s="25"/>
      <c r="I673" s="25"/>
      <c r="J673" s="25"/>
      <c r="K673" s="25"/>
      <c r="L673" s="25"/>
      <c r="U673" s="25"/>
      <c r="V673" s="25"/>
      <c r="W673" s="25"/>
      <c r="X673" s="25"/>
      <c r="Y673" s="25"/>
    </row>
    <row r="674" spans="1:25" ht="13.5" customHeight="1" x14ac:dyDescent="0.35">
      <c r="K674" s="25"/>
      <c r="L674" s="25"/>
      <c r="X674" s="25"/>
      <c r="Y674" s="25"/>
    </row>
    <row r="675" spans="1:25" ht="13.5" customHeight="1" x14ac:dyDescent="0.35">
      <c r="K675" s="25"/>
      <c r="L675" s="25"/>
      <c r="X675" s="25"/>
      <c r="Y675" s="25"/>
    </row>
    <row r="676" spans="1:25" ht="13.5" customHeight="1" x14ac:dyDescent="0.35"/>
    <row r="677" spans="1:25" ht="13.5" customHeight="1" x14ac:dyDescent="0.35">
      <c r="A677" s="6" t="str">
        <f>sections!F45</f>
        <v>OTAK Josef Bishop</v>
      </c>
      <c r="N677" s="6" t="str">
        <f>sections!F46</f>
        <v>PAT Tyson Argus</v>
      </c>
    </row>
    <row r="678" spans="1:25" ht="13.5" customHeight="1" x14ac:dyDescent="0.35">
      <c r="A678" s="6" t="s">
        <v>446</v>
      </c>
      <c r="F678" s="6" t="s">
        <v>447</v>
      </c>
      <c r="J678" s="6" t="s">
        <v>561</v>
      </c>
      <c r="N678" s="6" t="s">
        <v>446</v>
      </c>
      <c r="S678" s="6" t="s">
        <v>447</v>
      </c>
      <c r="W678" s="6" t="s">
        <v>562</v>
      </c>
    </row>
    <row r="679" spans="1:25" ht="13.5" customHeight="1" x14ac:dyDescent="0.35">
      <c r="A679" s="6" t="s">
        <v>452</v>
      </c>
      <c r="B679" s="6" t="s">
        <v>454</v>
      </c>
      <c r="C679" s="6" t="s">
        <v>451</v>
      </c>
      <c r="D679" s="6" t="s">
        <v>458</v>
      </c>
      <c r="E679" s="6" t="s">
        <v>450</v>
      </c>
      <c r="F679" s="25">
        <v>128</v>
      </c>
      <c r="G679" s="25">
        <v>64</v>
      </c>
      <c r="H679" s="25">
        <v>32</v>
      </c>
      <c r="I679" s="25">
        <v>16</v>
      </c>
      <c r="J679" s="25" t="s">
        <v>455</v>
      </c>
      <c r="K679" s="25" t="s">
        <v>456</v>
      </c>
      <c r="L679" s="25" t="s">
        <v>457</v>
      </c>
      <c r="N679" s="6" t="s">
        <v>453</v>
      </c>
      <c r="O679" s="6" t="s">
        <v>450</v>
      </c>
      <c r="P679" s="6" t="s">
        <v>458</v>
      </c>
      <c r="Q679" s="6" t="s">
        <v>454</v>
      </c>
      <c r="R679" s="6" t="s">
        <v>451</v>
      </c>
      <c r="S679" s="25">
        <v>128</v>
      </c>
      <c r="T679" s="25">
        <v>64</v>
      </c>
      <c r="U679" s="25">
        <v>32</v>
      </c>
      <c r="V679" s="25">
        <v>16</v>
      </c>
      <c r="W679" s="25" t="s">
        <v>455</v>
      </c>
      <c r="X679" s="25" t="s">
        <v>456</v>
      </c>
      <c r="Y679" s="25" t="s">
        <v>457</v>
      </c>
    </row>
    <row r="680" spans="1:25" ht="13.5" customHeight="1" x14ac:dyDescent="0.3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</row>
    <row r="681" spans="1:25" ht="13.5" customHeight="1" x14ac:dyDescent="0.3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</row>
    <row r="682" spans="1:25" ht="13.5" customHeight="1" x14ac:dyDescent="0.3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</row>
    <row r="683" spans="1:25" ht="13.5" customHeight="1" x14ac:dyDescent="0.3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</row>
    <row r="684" spans="1:25" ht="13.5" customHeight="1" x14ac:dyDescent="0.3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</row>
    <row r="685" spans="1:25" ht="13.5" customHeight="1" x14ac:dyDescent="0.35">
      <c r="H685" s="25"/>
      <c r="I685" s="25"/>
      <c r="J685" s="25"/>
      <c r="K685" s="25"/>
      <c r="L685" s="25"/>
      <c r="U685" s="25"/>
      <c r="V685" s="25"/>
      <c r="W685" s="25"/>
      <c r="X685" s="25"/>
      <c r="Y685" s="25"/>
    </row>
    <row r="686" spans="1:25" ht="13.5" customHeight="1" x14ac:dyDescent="0.35">
      <c r="H686" s="25"/>
      <c r="I686" s="25"/>
      <c r="J686" s="25"/>
      <c r="K686" s="25"/>
      <c r="L686" s="25"/>
      <c r="U686" s="25"/>
      <c r="V686" s="25"/>
      <c r="W686" s="25"/>
      <c r="X686" s="25"/>
      <c r="Y686" s="25"/>
    </row>
    <row r="687" spans="1:25" ht="13.5" customHeight="1" x14ac:dyDescent="0.35">
      <c r="K687" s="25"/>
      <c r="L687" s="25"/>
      <c r="X687" s="25"/>
      <c r="Y687" s="25"/>
    </row>
    <row r="688" spans="1:25" ht="13.5" customHeight="1" x14ac:dyDescent="0.35">
      <c r="K688" s="25"/>
      <c r="L688" s="25"/>
      <c r="X688" s="25"/>
      <c r="Y688" s="25"/>
    </row>
    <row r="689" spans="1:25" ht="13.5" customHeight="1" x14ac:dyDescent="0.35"/>
    <row r="690" spans="1:25" ht="13.5" customHeight="1" x14ac:dyDescent="0.35">
      <c r="A690" s="6" t="str">
        <f>sections!F47</f>
        <v>MNU Tu Hererahi</v>
      </c>
      <c r="N690" s="6" t="str">
        <f>sections!F48</f>
        <v>MAN Rose Rawiri</v>
      </c>
    </row>
    <row r="691" spans="1:25" ht="13.5" customHeight="1" x14ac:dyDescent="0.35">
      <c r="A691" s="6" t="s">
        <v>446</v>
      </c>
      <c r="F691" s="6" t="s">
        <v>447</v>
      </c>
      <c r="J691" s="6" t="s">
        <v>563</v>
      </c>
      <c r="N691" s="6" t="s">
        <v>446</v>
      </c>
      <c r="S691" s="6" t="s">
        <v>447</v>
      </c>
      <c r="W691" s="6" t="s">
        <v>564</v>
      </c>
    </row>
    <row r="692" spans="1:25" ht="13.5" customHeight="1" x14ac:dyDescent="0.35">
      <c r="A692" s="6" t="s">
        <v>454</v>
      </c>
      <c r="B692" s="6" t="s">
        <v>458</v>
      </c>
      <c r="C692" s="6" t="s">
        <v>453</v>
      </c>
      <c r="D692" s="6" t="s">
        <v>450</v>
      </c>
      <c r="E692" s="6" t="s">
        <v>452</v>
      </c>
      <c r="F692" s="25">
        <v>128</v>
      </c>
      <c r="G692" s="25">
        <v>64</v>
      </c>
      <c r="H692" s="25">
        <v>32</v>
      </c>
      <c r="I692" s="25">
        <v>16</v>
      </c>
      <c r="J692" s="25" t="s">
        <v>455</v>
      </c>
      <c r="K692" s="25" t="s">
        <v>456</v>
      </c>
      <c r="L692" s="25" t="s">
        <v>457</v>
      </c>
      <c r="N692" s="6" t="s">
        <v>458</v>
      </c>
      <c r="O692" s="6" t="s">
        <v>452</v>
      </c>
      <c r="P692" s="6" t="s">
        <v>454</v>
      </c>
      <c r="Q692" s="6" t="s">
        <v>451</v>
      </c>
      <c r="R692" s="6" t="s">
        <v>453</v>
      </c>
      <c r="S692" s="25">
        <v>128</v>
      </c>
      <c r="T692" s="25">
        <v>64</v>
      </c>
      <c r="U692" s="25">
        <v>32</v>
      </c>
      <c r="V692" s="25">
        <v>16</v>
      </c>
      <c r="W692" s="25" t="s">
        <v>455</v>
      </c>
      <c r="X692" s="25" t="s">
        <v>456</v>
      </c>
      <c r="Y692" s="25" t="s">
        <v>457</v>
      </c>
    </row>
    <row r="693" spans="1:25" ht="13.5" customHeight="1" x14ac:dyDescent="0.3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</row>
    <row r="694" spans="1:25" ht="13.5" customHeight="1" x14ac:dyDescent="0.3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</row>
    <row r="695" spans="1:25" ht="13.5" customHeight="1" x14ac:dyDescent="0.3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</row>
    <row r="696" spans="1:25" ht="13.5" customHeight="1" x14ac:dyDescent="0.3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</row>
    <row r="697" spans="1:25" ht="13.5" customHeight="1" x14ac:dyDescent="0.3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</row>
    <row r="698" spans="1:25" ht="13.5" customHeight="1" x14ac:dyDescent="0.35">
      <c r="H698" s="25"/>
      <c r="I698" s="25"/>
      <c r="J698" s="25"/>
      <c r="K698" s="25"/>
      <c r="L698" s="25"/>
      <c r="U698" s="25"/>
      <c r="V698" s="25"/>
      <c r="W698" s="25"/>
      <c r="X698" s="25"/>
      <c r="Y698" s="25"/>
    </row>
    <row r="699" spans="1:25" ht="13.5" customHeight="1" x14ac:dyDescent="0.35">
      <c r="H699" s="25"/>
      <c r="I699" s="25"/>
      <c r="J699" s="25"/>
      <c r="K699" s="25"/>
      <c r="L699" s="25"/>
      <c r="U699" s="25"/>
      <c r="V699" s="25"/>
      <c r="W699" s="25"/>
      <c r="X699" s="25"/>
      <c r="Y699" s="25"/>
    </row>
    <row r="700" spans="1:25" ht="13.5" customHeight="1" x14ac:dyDescent="0.35">
      <c r="K700" s="25"/>
      <c r="L700" s="25"/>
      <c r="X700" s="25"/>
      <c r="Y700" s="25"/>
    </row>
    <row r="701" spans="1:25" ht="13.5" customHeight="1" x14ac:dyDescent="0.35">
      <c r="K701" s="25"/>
      <c r="L701" s="25"/>
      <c r="X701" s="25"/>
      <c r="Y701" s="25"/>
    </row>
    <row r="702" spans="1:25" ht="13.5" customHeight="1" x14ac:dyDescent="0.35"/>
    <row r="703" spans="1:25" ht="13.5" customHeight="1" x14ac:dyDescent="0.35">
      <c r="A703" s="6" t="str">
        <f>sections!B51</f>
        <v>OTA Fili Salia</v>
      </c>
      <c r="N703" s="6" t="str">
        <f>sections!B52</f>
        <v>WAI Garry Abella</v>
      </c>
    </row>
    <row r="704" spans="1:25" ht="13.5" customHeight="1" x14ac:dyDescent="0.35">
      <c r="A704" s="6" t="s">
        <v>446</v>
      </c>
      <c r="F704" s="6" t="s">
        <v>447</v>
      </c>
      <c r="J704" s="6" t="s">
        <v>565</v>
      </c>
      <c r="N704" s="6" t="s">
        <v>446</v>
      </c>
      <c r="S704" s="6" t="s">
        <v>447</v>
      </c>
      <c r="W704" s="6" t="s">
        <v>566</v>
      </c>
    </row>
    <row r="705" spans="1:25" ht="13.5" customHeight="1" x14ac:dyDescent="0.35">
      <c r="A705" s="6" t="s">
        <v>450</v>
      </c>
      <c r="B705" s="6" t="s">
        <v>451</v>
      </c>
      <c r="C705" s="6" t="s">
        <v>452</v>
      </c>
      <c r="D705" s="6" t="s">
        <v>453</v>
      </c>
      <c r="E705" s="6" t="s">
        <v>454</v>
      </c>
      <c r="F705" s="25">
        <v>128</v>
      </c>
      <c r="G705" s="25">
        <v>64</v>
      </c>
      <c r="H705" s="25">
        <v>32</v>
      </c>
      <c r="I705" s="25">
        <v>16</v>
      </c>
      <c r="J705" s="25" t="s">
        <v>455</v>
      </c>
      <c r="K705" s="25" t="s">
        <v>456</v>
      </c>
      <c r="L705" s="25" t="s">
        <v>457</v>
      </c>
      <c r="N705" s="6" t="s">
        <v>451</v>
      </c>
      <c r="O705" s="6" t="s">
        <v>453</v>
      </c>
      <c r="P705" s="6" t="s">
        <v>450</v>
      </c>
      <c r="Q705" s="6" t="s">
        <v>452</v>
      </c>
      <c r="R705" s="6" t="s">
        <v>458</v>
      </c>
      <c r="S705" s="25">
        <v>128</v>
      </c>
      <c r="T705" s="25">
        <v>64</v>
      </c>
      <c r="U705" s="25">
        <v>32</v>
      </c>
      <c r="V705" s="25">
        <v>16</v>
      </c>
      <c r="W705" s="25" t="s">
        <v>455</v>
      </c>
      <c r="X705" s="25" t="s">
        <v>456</v>
      </c>
      <c r="Y705" s="25" t="s">
        <v>457</v>
      </c>
    </row>
    <row r="706" spans="1:25" ht="13.5" customHeight="1" x14ac:dyDescent="0.3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</row>
    <row r="707" spans="1:25" ht="13.5" customHeight="1" x14ac:dyDescent="0.3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</row>
    <row r="708" spans="1:25" ht="13.5" customHeight="1" x14ac:dyDescent="0.3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</row>
    <row r="709" spans="1:25" ht="13.5" customHeight="1" x14ac:dyDescent="0.3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</row>
    <row r="710" spans="1:25" ht="13.5" customHeight="1" x14ac:dyDescent="0.3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</row>
    <row r="711" spans="1:25" ht="13.5" customHeight="1" x14ac:dyDescent="0.35">
      <c r="H711" s="25"/>
      <c r="I711" s="25"/>
      <c r="J711" s="25"/>
      <c r="K711" s="25"/>
      <c r="L711" s="25"/>
      <c r="U711" s="25"/>
      <c r="V711" s="25"/>
      <c r="W711" s="25"/>
      <c r="X711" s="25"/>
      <c r="Y711" s="25"/>
    </row>
    <row r="712" spans="1:25" ht="13.5" customHeight="1" x14ac:dyDescent="0.35">
      <c r="H712" s="25"/>
      <c r="I712" s="25"/>
      <c r="J712" s="25"/>
      <c r="K712" s="25"/>
      <c r="L712" s="25"/>
      <c r="U712" s="25"/>
      <c r="V712" s="25"/>
      <c r="W712" s="25"/>
      <c r="X712" s="25"/>
      <c r="Y712" s="25"/>
    </row>
    <row r="713" spans="1:25" ht="13.5" customHeight="1" x14ac:dyDescent="0.35">
      <c r="K713" s="25"/>
      <c r="L713" s="25"/>
      <c r="X713" s="25"/>
      <c r="Y713" s="25"/>
    </row>
    <row r="714" spans="1:25" ht="13.5" customHeight="1" x14ac:dyDescent="0.35">
      <c r="K714" s="25"/>
      <c r="L714" s="25"/>
      <c r="X714" s="25"/>
      <c r="Y714" s="25"/>
    </row>
    <row r="715" spans="1:25" ht="13.5" customHeight="1" x14ac:dyDescent="0.35"/>
    <row r="716" spans="1:25" ht="13.5" customHeight="1" x14ac:dyDescent="0.35">
      <c r="A716" s="6" t="str">
        <f>sections!B53</f>
        <v>HEN Titi Salepea</v>
      </c>
      <c r="N716" s="6" t="str">
        <f>sections!B54</f>
        <v>HOW Geraldine Rose</v>
      </c>
    </row>
    <row r="717" spans="1:25" ht="13.5" customHeight="1" x14ac:dyDescent="0.35">
      <c r="A717" s="6" t="s">
        <v>446</v>
      </c>
      <c r="F717" s="6" t="s">
        <v>447</v>
      </c>
      <c r="J717" s="6" t="s">
        <v>567</v>
      </c>
      <c r="N717" s="6" t="s">
        <v>446</v>
      </c>
      <c r="S717" s="6" t="s">
        <v>447</v>
      </c>
      <c r="W717" s="6" t="s">
        <v>568</v>
      </c>
    </row>
    <row r="718" spans="1:25" ht="13.5" customHeight="1" x14ac:dyDescent="0.35">
      <c r="A718" s="6" t="s">
        <v>452</v>
      </c>
      <c r="B718" s="6" t="s">
        <v>454</v>
      </c>
      <c r="C718" s="6" t="s">
        <v>451</v>
      </c>
      <c r="D718" s="6" t="s">
        <v>458</v>
      </c>
      <c r="E718" s="6" t="s">
        <v>450</v>
      </c>
      <c r="F718" s="25">
        <v>128</v>
      </c>
      <c r="G718" s="25">
        <v>64</v>
      </c>
      <c r="H718" s="25">
        <v>32</v>
      </c>
      <c r="I718" s="25">
        <v>16</v>
      </c>
      <c r="J718" s="25" t="s">
        <v>455</v>
      </c>
      <c r="K718" s="25" t="s">
        <v>456</v>
      </c>
      <c r="L718" s="25" t="s">
        <v>457</v>
      </c>
      <c r="N718" s="6" t="s">
        <v>453</v>
      </c>
      <c r="O718" s="6" t="s">
        <v>450</v>
      </c>
      <c r="P718" s="6" t="s">
        <v>458</v>
      </c>
      <c r="Q718" s="6" t="s">
        <v>454</v>
      </c>
      <c r="R718" s="6" t="s">
        <v>451</v>
      </c>
      <c r="S718" s="25">
        <v>128</v>
      </c>
      <c r="T718" s="25">
        <v>64</v>
      </c>
      <c r="U718" s="25">
        <v>32</v>
      </c>
      <c r="V718" s="25">
        <v>16</v>
      </c>
      <c r="W718" s="25" t="s">
        <v>455</v>
      </c>
      <c r="X718" s="25" t="s">
        <v>456</v>
      </c>
      <c r="Y718" s="25" t="s">
        <v>457</v>
      </c>
    </row>
    <row r="719" spans="1:25" ht="13.5" customHeight="1" x14ac:dyDescent="0.3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 spans="1:25" ht="13.5" customHeight="1" x14ac:dyDescent="0.3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 spans="1:25" ht="13.5" customHeight="1" x14ac:dyDescent="0.3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</row>
    <row r="722" spans="1:25" ht="13.5" customHeight="1" x14ac:dyDescent="0.3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</row>
    <row r="723" spans="1:25" ht="13.5" customHeight="1" x14ac:dyDescent="0.3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</row>
    <row r="724" spans="1:25" ht="13.5" customHeight="1" x14ac:dyDescent="0.35">
      <c r="H724" s="25"/>
      <c r="I724" s="25"/>
      <c r="J724" s="25"/>
      <c r="K724" s="25"/>
      <c r="L724" s="25"/>
      <c r="U724" s="25"/>
      <c r="V724" s="25"/>
      <c r="W724" s="25"/>
      <c r="X724" s="25"/>
      <c r="Y724" s="25"/>
    </row>
    <row r="725" spans="1:25" ht="13.5" customHeight="1" x14ac:dyDescent="0.35">
      <c r="H725" s="25"/>
      <c r="I725" s="25"/>
      <c r="J725" s="25"/>
      <c r="K725" s="25"/>
      <c r="L725" s="25"/>
      <c r="U725" s="25"/>
      <c r="V725" s="25"/>
      <c r="W725" s="25"/>
      <c r="X725" s="25"/>
      <c r="Y725" s="25"/>
    </row>
    <row r="726" spans="1:25" ht="13.5" customHeight="1" x14ac:dyDescent="0.35">
      <c r="K726" s="25"/>
      <c r="L726" s="25"/>
      <c r="X726" s="25"/>
      <c r="Y726" s="25"/>
    </row>
    <row r="727" spans="1:25" ht="13.5" customHeight="1" x14ac:dyDescent="0.35">
      <c r="K727" s="25"/>
      <c r="L727" s="25"/>
      <c r="X727" s="25"/>
      <c r="Y727" s="25"/>
    </row>
    <row r="728" spans="1:25" ht="13.5" customHeight="1" x14ac:dyDescent="0.35"/>
    <row r="729" spans="1:25" ht="13.5" customHeight="1" x14ac:dyDescent="0.35">
      <c r="A729" s="6" t="str">
        <f>sections!B55</f>
        <v>SWA Neville Smith</v>
      </c>
      <c r="N729" s="6" t="str">
        <f>sections!B56</f>
        <v>PAT Roger Gracie</v>
      </c>
    </row>
    <row r="730" spans="1:25" ht="13.5" customHeight="1" x14ac:dyDescent="0.35">
      <c r="A730" s="6" t="s">
        <v>446</v>
      </c>
      <c r="F730" s="6" t="s">
        <v>447</v>
      </c>
      <c r="J730" s="6" t="s">
        <v>569</v>
      </c>
      <c r="N730" s="6" t="s">
        <v>446</v>
      </c>
      <c r="S730" s="6" t="s">
        <v>447</v>
      </c>
      <c r="W730" s="6" t="s">
        <v>570</v>
      </c>
    </row>
    <row r="731" spans="1:25" ht="13.5" customHeight="1" x14ac:dyDescent="0.35">
      <c r="A731" s="6" t="s">
        <v>454</v>
      </c>
      <c r="B731" s="6" t="s">
        <v>458</v>
      </c>
      <c r="C731" s="6" t="s">
        <v>453</v>
      </c>
      <c r="D731" s="6" t="s">
        <v>450</v>
      </c>
      <c r="E731" s="6" t="s">
        <v>452</v>
      </c>
      <c r="F731" s="25">
        <v>128</v>
      </c>
      <c r="G731" s="25">
        <v>64</v>
      </c>
      <c r="H731" s="25">
        <v>32</v>
      </c>
      <c r="I731" s="25">
        <v>16</v>
      </c>
      <c r="J731" s="25" t="s">
        <v>455</v>
      </c>
      <c r="K731" s="25" t="s">
        <v>456</v>
      </c>
      <c r="L731" s="25" t="s">
        <v>457</v>
      </c>
      <c r="N731" s="6" t="s">
        <v>458</v>
      </c>
      <c r="O731" s="6" t="s">
        <v>452</v>
      </c>
      <c r="P731" s="6" t="s">
        <v>454</v>
      </c>
      <c r="Q731" s="6" t="s">
        <v>451</v>
      </c>
      <c r="R731" s="6" t="s">
        <v>453</v>
      </c>
      <c r="S731" s="25">
        <v>128</v>
      </c>
      <c r="T731" s="25">
        <v>64</v>
      </c>
      <c r="U731" s="25">
        <v>32</v>
      </c>
      <c r="V731" s="25">
        <v>16</v>
      </c>
      <c r="W731" s="25" t="s">
        <v>455</v>
      </c>
      <c r="X731" s="25" t="s">
        <v>456</v>
      </c>
      <c r="Y731" s="25" t="s">
        <v>457</v>
      </c>
    </row>
    <row r="732" spans="1:25" ht="13.5" customHeight="1" x14ac:dyDescent="0.3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</row>
    <row r="733" spans="1:25" ht="13.5" customHeight="1" x14ac:dyDescent="0.3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</row>
    <row r="734" spans="1:25" ht="13.5" customHeight="1" x14ac:dyDescent="0.3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 spans="1:25" ht="13.5" customHeight="1" x14ac:dyDescent="0.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1:25" ht="13.5" customHeight="1" x14ac:dyDescent="0.3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 spans="1:25" ht="13.5" customHeight="1" x14ac:dyDescent="0.35">
      <c r="H737" s="25"/>
      <c r="I737" s="25"/>
      <c r="J737" s="25"/>
      <c r="K737" s="25"/>
      <c r="L737" s="25"/>
      <c r="U737" s="25"/>
      <c r="V737" s="25"/>
      <c r="W737" s="25"/>
      <c r="X737" s="25"/>
      <c r="Y737" s="25"/>
    </row>
    <row r="738" spans="1:25" ht="13.5" customHeight="1" x14ac:dyDescent="0.35">
      <c r="H738" s="25"/>
      <c r="I738" s="25"/>
      <c r="J738" s="25"/>
      <c r="K738" s="25"/>
      <c r="L738" s="25"/>
      <c r="U738" s="25"/>
      <c r="V738" s="25"/>
      <c r="W738" s="25"/>
      <c r="X738" s="25"/>
      <c r="Y738" s="25"/>
    </row>
    <row r="739" spans="1:25" ht="13.5" customHeight="1" x14ac:dyDescent="0.35">
      <c r="K739" s="25"/>
      <c r="L739" s="25"/>
      <c r="X739" s="25"/>
      <c r="Y739" s="25"/>
    </row>
    <row r="740" spans="1:25" ht="13.5" customHeight="1" x14ac:dyDescent="0.35">
      <c r="K740" s="25"/>
      <c r="L740" s="25"/>
      <c r="X740" s="25"/>
      <c r="Y740" s="25"/>
    </row>
    <row r="741" spans="1:25" ht="13.5" customHeight="1" x14ac:dyDescent="0.35"/>
    <row r="742" spans="1:25" ht="13.5" customHeight="1" x14ac:dyDescent="0.35">
      <c r="A742" s="6" t="str">
        <f>sections!D51</f>
        <v>TGA Mike Ryan</v>
      </c>
      <c r="N742" s="6" t="str">
        <f>sections!D52</f>
        <v>GLE Gordon Gibson</v>
      </c>
    </row>
    <row r="743" spans="1:25" ht="13.5" customHeight="1" x14ac:dyDescent="0.35">
      <c r="A743" s="6" t="s">
        <v>446</v>
      </c>
      <c r="F743" s="6" t="s">
        <v>447</v>
      </c>
      <c r="J743" s="6" t="s">
        <v>571</v>
      </c>
      <c r="N743" s="6" t="s">
        <v>446</v>
      </c>
      <c r="S743" s="6" t="s">
        <v>447</v>
      </c>
      <c r="W743" s="6" t="s">
        <v>572</v>
      </c>
    </row>
    <row r="744" spans="1:25" ht="13.5" customHeight="1" x14ac:dyDescent="0.35">
      <c r="A744" s="6" t="s">
        <v>450</v>
      </c>
      <c r="B744" s="6" t="s">
        <v>451</v>
      </c>
      <c r="C744" s="6" t="s">
        <v>452</v>
      </c>
      <c r="D744" s="6" t="s">
        <v>453</v>
      </c>
      <c r="E744" s="6" t="s">
        <v>454</v>
      </c>
      <c r="F744" s="25">
        <v>128</v>
      </c>
      <c r="G744" s="25">
        <v>64</v>
      </c>
      <c r="H744" s="25">
        <v>32</v>
      </c>
      <c r="I744" s="25">
        <v>16</v>
      </c>
      <c r="J744" s="25" t="s">
        <v>455</v>
      </c>
      <c r="K744" s="25" t="s">
        <v>456</v>
      </c>
      <c r="L744" s="25" t="s">
        <v>457</v>
      </c>
      <c r="N744" s="6" t="s">
        <v>451</v>
      </c>
      <c r="O744" s="6" t="s">
        <v>453</v>
      </c>
      <c r="P744" s="6" t="s">
        <v>450</v>
      </c>
      <c r="Q744" s="6" t="s">
        <v>452</v>
      </c>
      <c r="R744" s="6" t="s">
        <v>458</v>
      </c>
      <c r="S744" s="25">
        <v>128</v>
      </c>
      <c r="T744" s="25">
        <v>64</v>
      </c>
      <c r="U744" s="25">
        <v>32</v>
      </c>
      <c r="V744" s="25">
        <v>16</v>
      </c>
      <c r="W744" s="25" t="s">
        <v>455</v>
      </c>
      <c r="X744" s="25" t="s">
        <v>456</v>
      </c>
      <c r="Y744" s="25" t="s">
        <v>457</v>
      </c>
    </row>
    <row r="745" spans="1:25" ht="13.5" customHeight="1" x14ac:dyDescent="0.3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</row>
    <row r="746" spans="1:25" ht="13.5" customHeight="1" x14ac:dyDescent="0.3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</row>
    <row r="747" spans="1:25" ht="13.5" customHeight="1" x14ac:dyDescent="0.3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</row>
    <row r="748" spans="1:25" ht="13.5" customHeight="1" x14ac:dyDescent="0.3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</row>
    <row r="749" spans="1:25" ht="13.5" customHeight="1" x14ac:dyDescent="0.3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</row>
    <row r="750" spans="1:25" ht="13.5" customHeight="1" x14ac:dyDescent="0.35">
      <c r="H750" s="25"/>
      <c r="I750" s="25"/>
      <c r="J750" s="25"/>
      <c r="K750" s="25"/>
      <c r="L750" s="25"/>
      <c r="U750" s="25"/>
      <c r="V750" s="25"/>
      <c r="W750" s="25"/>
      <c r="X750" s="25"/>
      <c r="Y750" s="25"/>
    </row>
    <row r="751" spans="1:25" ht="13.5" customHeight="1" x14ac:dyDescent="0.35">
      <c r="H751" s="25"/>
      <c r="I751" s="25"/>
      <c r="J751" s="25"/>
      <c r="K751" s="25"/>
      <c r="L751" s="25"/>
      <c r="U751" s="25"/>
      <c r="V751" s="25"/>
      <c r="W751" s="25"/>
      <c r="X751" s="25"/>
      <c r="Y751" s="25"/>
    </row>
    <row r="752" spans="1:25" ht="13.5" customHeight="1" x14ac:dyDescent="0.35">
      <c r="K752" s="25"/>
      <c r="L752" s="25"/>
      <c r="X752" s="25"/>
      <c r="Y752" s="25"/>
    </row>
    <row r="753" spans="1:25" ht="13.5" customHeight="1" x14ac:dyDescent="0.35">
      <c r="K753" s="25"/>
      <c r="L753" s="25"/>
      <c r="X753" s="25"/>
      <c r="Y753" s="25"/>
    </row>
    <row r="754" spans="1:25" ht="13.5" customHeight="1" x14ac:dyDescent="0.35"/>
    <row r="755" spans="1:25" ht="13.5" customHeight="1" x14ac:dyDescent="0.35">
      <c r="A755" s="6" t="str">
        <f>sections!D53</f>
        <v>HOW Jason Pickles</v>
      </c>
      <c r="N755" s="6" t="str">
        <f>sections!D54</f>
        <v>SWA Lena Burnard</v>
      </c>
    </row>
    <row r="756" spans="1:25" ht="13.5" customHeight="1" x14ac:dyDescent="0.35">
      <c r="A756" s="6" t="s">
        <v>446</v>
      </c>
      <c r="F756" s="6" t="s">
        <v>447</v>
      </c>
      <c r="J756" s="6" t="s">
        <v>573</v>
      </c>
      <c r="N756" s="6" t="s">
        <v>446</v>
      </c>
      <c r="S756" s="6" t="s">
        <v>447</v>
      </c>
      <c r="W756" s="6" t="s">
        <v>574</v>
      </c>
    </row>
    <row r="757" spans="1:25" ht="13.5" customHeight="1" x14ac:dyDescent="0.35">
      <c r="A757" s="6" t="s">
        <v>452</v>
      </c>
      <c r="B757" s="6" t="s">
        <v>454</v>
      </c>
      <c r="C757" s="6" t="s">
        <v>451</v>
      </c>
      <c r="D757" s="6" t="s">
        <v>458</v>
      </c>
      <c r="E757" s="6" t="s">
        <v>450</v>
      </c>
      <c r="F757" s="25">
        <v>128</v>
      </c>
      <c r="G757" s="25">
        <v>64</v>
      </c>
      <c r="H757" s="25">
        <v>32</v>
      </c>
      <c r="I757" s="25">
        <v>16</v>
      </c>
      <c r="J757" s="25" t="s">
        <v>455</v>
      </c>
      <c r="K757" s="25" t="s">
        <v>456</v>
      </c>
      <c r="L757" s="25" t="s">
        <v>457</v>
      </c>
      <c r="N757" s="6" t="s">
        <v>453</v>
      </c>
      <c r="O757" s="6" t="s">
        <v>450</v>
      </c>
      <c r="P757" s="6" t="s">
        <v>458</v>
      </c>
      <c r="Q757" s="6" t="s">
        <v>454</v>
      </c>
      <c r="R757" s="6" t="s">
        <v>451</v>
      </c>
      <c r="S757" s="25">
        <v>128</v>
      </c>
      <c r="T757" s="25">
        <v>64</v>
      </c>
      <c r="U757" s="25">
        <v>32</v>
      </c>
      <c r="V757" s="25">
        <v>16</v>
      </c>
      <c r="W757" s="25" t="s">
        <v>455</v>
      </c>
      <c r="X757" s="25" t="s">
        <v>456</v>
      </c>
      <c r="Y757" s="25" t="s">
        <v>457</v>
      </c>
    </row>
    <row r="758" spans="1:25" ht="13.5" customHeight="1" x14ac:dyDescent="0.3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</row>
    <row r="759" spans="1:25" ht="13.5" customHeight="1" x14ac:dyDescent="0.3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</row>
    <row r="760" spans="1:25" ht="13.5" customHeight="1" x14ac:dyDescent="0.3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</row>
    <row r="761" spans="1:25" ht="13.5" customHeight="1" x14ac:dyDescent="0.3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</row>
    <row r="762" spans="1:25" ht="13.5" customHeight="1" x14ac:dyDescent="0.3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</row>
    <row r="763" spans="1:25" ht="13.5" customHeight="1" x14ac:dyDescent="0.35">
      <c r="H763" s="25"/>
      <c r="I763" s="25"/>
      <c r="J763" s="25"/>
      <c r="K763" s="25"/>
      <c r="L763" s="25"/>
      <c r="U763" s="25"/>
      <c r="V763" s="25"/>
      <c r="W763" s="25"/>
      <c r="X763" s="25"/>
      <c r="Y763" s="25"/>
    </row>
    <row r="764" spans="1:25" ht="13.5" customHeight="1" x14ac:dyDescent="0.35">
      <c r="H764" s="25"/>
      <c r="I764" s="25"/>
      <c r="J764" s="25"/>
      <c r="K764" s="25"/>
      <c r="L764" s="25"/>
      <c r="U764" s="25"/>
      <c r="V764" s="25"/>
      <c r="W764" s="25"/>
      <c r="X764" s="25"/>
      <c r="Y764" s="25"/>
    </row>
    <row r="765" spans="1:25" ht="13.5" customHeight="1" x14ac:dyDescent="0.35">
      <c r="K765" s="25"/>
      <c r="L765" s="25"/>
      <c r="X765" s="25"/>
      <c r="Y765" s="25"/>
    </row>
    <row r="766" spans="1:25" ht="13.5" customHeight="1" x14ac:dyDescent="0.35">
      <c r="K766" s="25"/>
      <c r="L766" s="25"/>
      <c r="X766" s="25"/>
      <c r="Y766" s="25"/>
    </row>
    <row r="767" spans="1:25" ht="13.5" customHeight="1" x14ac:dyDescent="0.35"/>
    <row r="768" spans="1:25" ht="13.5" customHeight="1" x14ac:dyDescent="0.35">
      <c r="A768" s="6" t="str">
        <f>sections!D55</f>
        <v>OTA Sue Taveuveu</v>
      </c>
      <c r="N768" s="6" t="str">
        <f>sections!D56</f>
        <v>PAT Kelly Pologa</v>
      </c>
    </row>
    <row r="769" spans="1:25" ht="13.5" customHeight="1" x14ac:dyDescent="0.35">
      <c r="A769" s="6" t="s">
        <v>446</v>
      </c>
      <c r="F769" s="6" t="s">
        <v>447</v>
      </c>
      <c r="J769" s="6" t="s">
        <v>575</v>
      </c>
      <c r="N769" s="6" t="s">
        <v>446</v>
      </c>
      <c r="S769" s="6" t="s">
        <v>447</v>
      </c>
      <c r="W769" s="6" t="s">
        <v>576</v>
      </c>
    </row>
    <row r="770" spans="1:25" ht="13.5" customHeight="1" x14ac:dyDescent="0.35">
      <c r="A770" s="6" t="s">
        <v>454</v>
      </c>
      <c r="B770" s="6" t="s">
        <v>458</v>
      </c>
      <c r="C770" s="6" t="s">
        <v>453</v>
      </c>
      <c r="D770" s="6" t="s">
        <v>450</v>
      </c>
      <c r="E770" s="6" t="s">
        <v>452</v>
      </c>
      <c r="F770" s="25">
        <v>128</v>
      </c>
      <c r="G770" s="25">
        <v>64</v>
      </c>
      <c r="H770" s="25">
        <v>32</v>
      </c>
      <c r="I770" s="25">
        <v>16</v>
      </c>
      <c r="J770" s="25" t="s">
        <v>455</v>
      </c>
      <c r="K770" s="25" t="s">
        <v>456</v>
      </c>
      <c r="L770" s="25" t="s">
        <v>457</v>
      </c>
      <c r="N770" s="6" t="s">
        <v>458</v>
      </c>
      <c r="O770" s="6" t="s">
        <v>452</v>
      </c>
      <c r="P770" s="6" t="s">
        <v>454</v>
      </c>
      <c r="Q770" s="6" t="s">
        <v>451</v>
      </c>
      <c r="R770" s="6" t="s">
        <v>453</v>
      </c>
      <c r="S770" s="25">
        <v>128</v>
      </c>
      <c r="T770" s="25">
        <v>64</v>
      </c>
      <c r="U770" s="25">
        <v>32</v>
      </c>
      <c r="V770" s="25">
        <v>16</v>
      </c>
      <c r="W770" s="25" t="s">
        <v>455</v>
      </c>
      <c r="X770" s="25" t="s">
        <v>456</v>
      </c>
      <c r="Y770" s="25" t="s">
        <v>457</v>
      </c>
    </row>
    <row r="771" spans="1:25" ht="13.5" customHeight="1" x14ac:dyDescent="0.3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 spans="1:25" ht="13.5" customHeight="1" x14ac:dyDescent="0.3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</row>
    <row r="773" spans="1:25" ht="13.5" customHeight="1" x14ac:dyDescent="0.3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</row>
    <row r="774" spans="1:25" ht="13.5" customHeight="1" x14ac:dyDescent="0.3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</row>
    <row r="775" spans="1:25" ht="13.5" customHeight="1" x14ac:dyDescent="0.3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</row>
    <row r="776" spans="1:25" ht="13.5" customHeight="1" x14ac:dyDescent="0.35">
      <c r="H776" s="25"/>
      <c r="I776" s="25"/>
      <c r="J776" s="25"/>
      <c r="K776" s="25"/>
      <c r="L776" s="25"/>
      <c r="U776" s="25"/>
      <c r="V776" s="25"/>
      <c r="W776" s="25"/>
      <c r="X776" s="25"/>
      <c r="Y776" s="25"/>
    </row>
    <row r="777" spans="1:25" ht="13.5" customHeight="1" x14ac:dyDescent="0.35">
      <c r="H777" s="25"/>
      <c r="I777" s="25"/>
      <c r="J777" s="25"/>
      <c r="K777" s="25"/>
      <c r="L777" s="25"/>
      <c r="U777" s="25"/>
      <c r="V777" s="25"/>
      <c r="W777" s="25"/>
      <c r="X777" s="25"/>
      <c r="Y777" s="25"/>
    </row>
    <row r="778" spans="1:25" ht="13.5" customHeight="1" x14ac:dyDescent="0.35">
      <c r="K778" s="25"/>
      <c r="L778" s="25"/>
      <c r="X778" s="25"/>
      <c r="Y778" s="25"/>
    </row>
    <row r="779" spans="1:25" ht="13.5" customHeight="1" x14ac:dyDescent="0.35">
      <c r="K779" s="25"/>
      <c r="L779" s="25"/>
      <c r="X779" s="25"/>
      <c r="Y779" s="25"/>
    </row>
    <row r="780" spans="1:25" ht="13.5" customHeight="1" x14ac:dyDescent="0.35"/>
    <row r="781" spans="1:25" ht="13.5" customHeight="1" x14ac:dyDescent="0.35">
      <c r="A781" s="6" t="str">
        <f>sections!F51</f>
        <v>SWA Zane Burnard</v>
      </c>
      <c r="N781" s="6" t="str">
        <f>sections!F52</f>
        <v>WAI Saiju Thomas</v>
      </c>
    </row>
    <row r="782" spans="1:25" ht="13.5" customHeight="1" x14ac:dyDescent="0.35">
      <c r="A782" s="6" t="s">
        <v>446</v>
      </c>
      <c r="F782" s="6" t="s">
        <v>447</v>
      </c>
      <c r="J782" s="6" t="s">
        <v>577</v>
      </c>
      <c r="N782" s="6" t="s">
        <v>446</v>
      </c>
      <c r="S782" s="6" t="s">
        <v>447</v>
      </c>
      <c r="W782" s="6" t="s">
        <v>578</v>
      </c>
    </row>
    <row r="783" spans="1:25" ht="13.5" customHeight="1" x14ac:dyDescent="0.35">
      <c r="A783" s="6" t="s">
        <v>450</v>
      </c>
      <c r="B783" s="6" t="s">
        <v>451</v>
      </c>
      <c r="C783" s="6" t="s">
        <v>452</v>
      </c>
      <c r="D783" s="6" t="s">
        <v>453</v>
      </c>
      <c r="E783" s="6" t="s">
        <v>454</v>
      </c>
      <c r="F783" s="25">
        <v>128</v>
      </c>
      <c r="G783" s="25">
        <v>64</v>
      </c>
      <c r="H783" s="25">
        <v>32</v>
      </c>
      <c r="I783" s="25">
        <v>16</v>
      </c>
      <c r="J783" s="25" t="s">
        <v>455</v>
      </c>
      <c r="K783" s="25" t="s">
        <v>456</v>
      </c>
      <c r="L783" s="25" t="s">
        <v>457</v>
      </c>
      <c r="N783" s="6" t="s">
        <v>451</v>
      </c>
      <c r="O783" s="6" t="s">
        <v>453</v>
      </c>
      <c r="P783" s="6" t="s">
        <v>450</v>
      </c>
      <c r="Q783" s="6" t="s">
        <v>452</v>
      </c>
      <c r="R783" s="6" t="s">
        <v>458</v>
      </c>
      <c r="S783" s="25">
        <v>128</v>
      </c>
      <c r="T783" s="25">
        <v>64</v>
      </c>
      <c r="U783" s="25">
        <v>32</v>
      </c>
      <c r="V783" s="25">
        <v>16</v>
      </c>
      <c r="W783" s="25" t="s">
        <v>455</v>
      </c>
      <c r="X783" s="25" t="s">
        <v>456</v>
      </c>
      <c r="Y783" s="25" t="s">
        <v>457</v>
      </c>
    </row>
    <row r="784" spans="1:25" ht="13.5" customHeight="1" x14ac:dyDescent="0.3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 spans="1:25" ht="13.5" customHeight="1" x14ac:dyDescent="0.3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</row>
    <row r="786" spans="1:25" ht="13.5" customHeight="1" x14ac:dyDescent="0.3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</row>
    <row r="787" spans="1:25" ht="13.5" customHeight="1" x14ac:dyDescent="0.3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</row>
    <row r="788" spans="1:25" ht="13.5" customHeight="1" x14ac:dyDescent="0.3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</row>
    <row r="789" spans="1:25" ht="13.5" customHeight="1" x14ac:dyDescent="0.35">
      <c r="H789" s="25"/>
      <c r="I789" s="25"/>
      <c r="J789" s="25"/>
      <c r="K789" s="25"/>
      <c r="L789" s="25"/>
      <c r="U789" s="25"/>
      <c r="V789" s="25"/>
      <c r="W789" s="25"/>
      <c r="X789" s="25"/>
      <c r="Y789" s="25"/>
    </row>
    <row r="790" spans="1:25" ht="13.5" customHeight="1" x14ac:dyDescent="0.35">
      <c r="H790" s="25"/>
      <c r="I790" s="25"/>
      <c r="J790" s="25"/>
      <c r="K790" s="25"/>
      <c r="L790" s="25"/>
      <c r="U790" s="25"/>
      <c r="V790" s="25"/>
      <c r="W790" s="25"/>
      <c r="X790" s="25"/>
      <c r="Y790" s="25"/>
    </row>
    <row r="791" spans="1:25" ht="13.5" customHeight="1" x14ac:dyDescent="0.35">
      <c r="K791" s="25"/>
      <c r="L791" s="25"/>
      <c r="X791" s="25"/>
      <c r="Y791" s="25"/>
    </row>
    <row r="792" spans="1:25" ht="13.5" customHeight="1" x14ac:dyDescent="0.35">
      <c r="K792" s="25"/>
      <c r="L792" s="25"/>
      <c r="X792" s="25"/>
      <c r="Y792" s="25"/>
    </row>
    <row r="793" spans="1:25" ht="13.5" customHeight="1" x14ac:dyDescent="0.35"/>
    <row r="794" spans="1:25" ht="13.5" customHeight="1" x14ac:dyDescent="0.35">
      <c r="A794" s="6" t="str">
        <f>sections!F53</f>
        <v>PUK Guy Timone Syme</v>
      </c>
      <c r="N794" s="6" t="str">
        <f>sections!F54</f>
        <v>PAT Roy Garrett</v>
      </c>
    </row>
    <row r="795" spans="1:25" ht="13.5" customHeight="1" x14ac:dyDescent="0.35">
      <c r="A795" s="6" t="s">
        <v>446</v>
      </c>
      <c r="F795" s="6" t="s">
        <v>447</v>
      </c>
      <c r="J795" s="6" t="s">
        <v>579</v>
      </c>
      <c r="N795" s="6" t="s">
        <v>446</v>
      </c>
      <c r="S795" s="6" t="s">
        <v>447</v>
      </c>
      <c r="W795" s="6" t="s">
        <v>580</v>
      </c>
    </row>
    <row r="796" spans="1:25" ht="13.5" customHeight="1" x14ac:dyDescent="0.35">
      <c r="A796" s="6" t="s">
        <v>452</v>
      </c>
      <c r="B796" s="6" t="s">
        <v>454</v>
      </c>
      <c r="C796" s="6" t="s">
        <v>451</v>
      </c>
      <c r="D796" s="6" t="s">
        <v>458</v>
      </c>
      <c r="E796" s="6" t="s">
        <v>450</v>
      </c>
      <c r="F796" s="25">
        <v>128</v>
      </c>
      <c r="G796" s="25">
        <v>64</v>
      </c>
      <c r="H796" s="25">
        <v>32</v>
      </c>
      <c r="I796" s="25">
        <v>16</v>
      </c>
      <c r="J796" s="25" t="s">
        <v>455</v>
      </c>
      <c r="K796" s="25" t="s">
        <v>456</v>
      </c>
      <c r="L796" s="25" t="s">
        <v>457</v>
      </c>
      <c r="N796" s="6" t="s">
        <v>453</v>
      </c>
      <c r="O796" s="6" t="s">
        <v>450</v>
      </c>
      <c r="P796" s="6" t="s">
        <v>458</v>
      </c>
      <c r="Q796" s="6" t="s">
        <v>454</v>
      </c>
      <c r="R796" s="6" t="s">
        <v>451</v>
      </c>
      <c r="S796" s="25">
        <v>128</v>
      </c>
      <c r="T796" s="25">
        <v>64</v>
      </c>
      <c r="U796" s="25">
        <v>32</v>
      </c>
      <c r="V796" s="25">
        <v>16</v>
      </c>
      <c r="W796" s="25" t="s">
        <v>455</v>
      </c>
      <c r="X796" s="25" t="s">
        <v>456</v>
      </c>
      <c r="Y796" s="25" t="s">
        <v>457</v>
      </c>
    </row>
    <row r="797" spans="1:25" ht="13.5" customHeight="1" x14ac:dyDescent="0.3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</row>
    <row r="798" spans="1:25" ht="13.5" customHeight="1" x14ac:dyDescent="0.3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</row>
    <row r="799" spans="1:25" ht="13.5" customHeight="1" x14ac:dyDescent="0.3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 spans="1:25" ht="13.5" customHeight="1" x14ac:dyDescent="0.3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 spans="1:25" ht="13.5" customHeight="1" x14ac:dyDescent="0.3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</row>
    <row r="802" spans="1:25" ht="13.5" customHeight="1" x14ac:dyDescent="0.35">
      <c r="H802" s="25"/>
      <c r="I802" s="25"/>
      <c r="J802" s="25"/>
      <c r="K802" s="25"/>
      <c r="L802" s="25"/>
      <c r="U802" s="25"/>
      <c r="V802" s="25"/>
      <c r="W802" s="25"/>
      <c r="X802" s="25"/>
      <c r="Y802" s="25"/>
    </row>
    <row r="803" spans="1:25" ht="13.5" customHeight="1" x14ac:dyDescent="0.35">
      <c r="H803" s="25"/>
      <c r="I803" s="25"/>
      <c r="J803" s="25"/>
      <c r="K803" s="25"/>
      <c r="L803" s="25"/>
      <c r="U803" s="25"/>
      <c r="V803" s="25"/>
      <c r="W803" s="25"/>
      <c r="X803" s="25"/>
      <c r="Y803" s="25"/>
    </row>
    <row r="804" spans="1:25" ht="13.5" customHeight="1" x14ac:dyDescent="0.35">
      <c r="K804" s="25"/>
      <c r="L804" s="25"/>
      <c r="X804" s="25"/>
      <c r="Y804" s="25"/>
    </row>
    <row r="805" spans="1:25" ht="13.5" customHeight="1" x14ac:dyDescent="0.35">
      <c r="K805" s="25"/>
      <c r="L805" s="25"/>
      <c r="X805" s="25"/>
      <c r="Y805" s="25"/>
    </row>
    <row r="806" spans="1:25" ht="13.5" customHeight="1" x14ac:dyDescent="0.35"/>
    <row r="807" spans="1:25" ht="13.5" customHeight="1" x14ac:dyDescent="0.35">
      <c r="A807" s="6" t="str">
        <f>sections!F55</f>
        <v>TAUM Shona Blomquist</v>
      </c>
      <c r="N807" s="6" t="str">
        <f>sections!F56</f>
        <v>TGA Sam Bishop</v>
      </c>
    </row>
    <row r="808" spans="1:25" ht="13.5" customHeight="1" x14ac:dyDescent="0.35">
      <c r="A808" s="6" t="s">
        <v>446</v>
      </c>
      <c r="F808" s="6" t="s">
        <v>447</v>
      </c>
      <c r="J808" s="6" t="s">
        <v>581</v>
      </c>
      <c r="N808" s="6" t="s">
        <v>446</v>
      </c>
      <c r="S808" s="6" t="s">
        <v>447</v>
      </c>
      <c r="W808" s="6" t="s">
        <v>582</v>
      </c>
    </row>
    <row r="809" spans="1:25" ht="13.5" customHeight="1" x14ac:dyDescent="0.35">
      <c r="A809" s="6" t="s">
        <v>454</v>
      </c>
      <c r="B809" s="6" t="s">
        <v>458</v>
      </c>
      <c r="C809" s="6" t="s">
        <v>453</v>
      </c>
      <c r="D809" s="6" t="s">
        <v>450</v>
      </c>
      <c r="E809" s="6" t="s">
        <v>452</v>
      </c>
      <c r="F809" s="25">
        <v>128</v>
      </c>
      <c r="G809" s="25">
        <v>64</v>
      </c>
      <c r="H809" s="25">
        <v>32</v>
      </c>
      <c r="I809" s="25">
        <v>16</v>
      </c>
      <c r="J809" s="25" t="s">
        <v>455</v>
      </c>
      <c r="K809" s="25" t="s">
        <v>456</v>
      </c>
      <c r="L809" s="25" t="s">
        <v>457</v>
      </c>
      <c r="N809" s="6" t="s">
        <v>458</v>
      </c>
      <c r="O809" s="6" t="s">
        <v>452</v>
      </c>
      <c r="P809" s="6" t="s">
        <v>454</v>
      </c>
      <c r="Q809" s="6" t="s">
        <v>451</v>
      </c>
      <c r="R809" s="6" t="s">
        <v>453</v>
      </c>
      <c r="S809" s="25">
        <v>128</v>
      </c>
      <c r="T809" s="25">
        <v>64</v>
      </c>
      <c r="U809" s="25">
        <v>32</v>
      </c>
      <c r="V809" s="25">
        <v>16</v>
      </c>
      <c r="W809" s="25" t="s">
        <v>455</v>
      </c>
      <c r="X809" s="25" t="s">
        <v>456</v>
      </c>
      <c r="Y809" s="25" t="s">
        <v>457</v>
      </c>
    </row>
    <row r="810" spans="1:25" ht="13.5" customHeight="1" x14ac:dyDescent="0.3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</row>
    <row r="811" spans="1:25" ht="13.5" customHeight="1" x14ac:dyDescent="0.3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</row>
    <row r="812" spans="1:25" ht="13.5" customHeight="1" x14ac:dyDescent="0.3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</row>
    <row r="813" spans="1:25" ht="13.5" customHeight="1" x14ac:dyDescent="0.3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</row>
    <row r="814" spans="1:25" ht="13.5" customHeight="1" x14ac:dyDescent="0.3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</row>
    <row r="815" spans="1:25" ht="13.5" customHeight="1" x14ac:dyDescent="0.35">
      <c r="H815" s="25"/>
      <c r="I815" s="25"/>
      <c r="J815" s="25"/>
      <c r="K815" s="25"/>
      <c r="L815" s="25"/>
      <c r="U815" s="25"/>
      <c r="V815" s="25"/>
      <c r="W815" s="25"/>
      <c r="X815" s="25"/>
      <c r="Y815" s="25"/>
    </row>
    <row r="816" spans="1:25" ht="13.5" customHeight="1" x14ac:dyDescent="0.35">
      <c r="H816" s="25"/>
      <c r="I816" s="25"/>
      <c r="J816" s="25"/>
      <c r="K816" s="25"/>
      <c r="L816" s="25"/>
      <c r="U816" s="25"/>
      <c r="V816" s="25"/>
      <c r="W816" s="25"/>
      <c r="X816" s="25"/>
      <c r="Y816" s="25"/>
    </row>
    <row r="817" spans="1:25" ht="13.5" customHeight="1" x14ac:dyDescent="0.35">
      <c r="K817" s="25"/>
      <c r="L817" s="25"/>
      <c r="X817" s="25"/>
      <c r="Y817" s="25"/>
    </row>
    <row r="818" spans="1:25" ht="13.5" customHeight="1" x14ac:dyDescent="0.35">
      <c r="K818" s="25"/>
      <c r="L818" s="25"/>
      <c r="X818" s="25"/>
      <c r="Y818" s="25"/>
    </row>
    <row r="819" spans="1:25" ht="13.5" customHeight="1" x14ac:dyDescent="0.35"/>
    <row r="820" spans="1:25" ht="13.5" customHeight="1" x14ac:dyDescent="0.35">
      <c r="A820" s="6" t="str">
        <f>sections!B59</f>
        <v>TOK Gill Mitchell</v>
      </c>
      <c r="N820" s="6" t="str">
        <f>sections!B60</f>
        <v>NPL Jesse Laursen</v>
      </c>
    </row>
    <row r="821" spans="1:25" ht="13.5" customHeight="1" x14ac:dyDescent="0.35">
      <c r="A821" s="6" t="s">
        <v>446</v>
      </c>
      <c r="F821" s="6" t="s">
        <v>447</v>
      </c>
      <c r="J821" s="6" t="s">
        <v>583</v>
      </c>
      <c r="N821" s="6" t="s">
        <v>446</v>
      </c>
      <c r="S821" s="6" t="s">
        <v>447</v>
      </c>
      <c r="W821" s="6" t="s">
        <v>584</v>
      </c>
    </row>
    <row r="822" spans="1:25" ht="13.5" customHeight="1" x14ac:dyDescent="0.35">
      <c r="A822" s="6" t="s">
        <v>450</v>
      </c>
      <c r="B822" s="6" t="s">
        <v>451</v>
      </c>
      <c r="C822" s="6" t="s">
        <v>452</v>
      </c>
      <c r="D822" s="6" t="s">
        <v>453</v>
      </c>
      <c r="E822" s="6" t="s">
        <v>454</v>
      </c>
      <c r="F822" s="25">
        <v>128</v>
      </c>
      <c r="G822" s="25">
        <v>64</v>
      </c>
      <c r="H822" s="25">
        <v>32</v>
      </c>
      <c r="I822" s="25">
        <v>16</v>
      </c>
      <c r="J822" s="25" t="s">
        <v>455</v>
      </c>
      <c r="K822" s="25" t="s">
        <v>456</v>
      </c>
      <c r="L822" s="25" t="s">
        <v>457</v>
      </c>
      <c r="N822" s="6" t="s">
        <v>451</v>
      </c>
      <c r="O822" s="6" t="s">
        <v>453</v>
      </c>
      <c r="P822" s="6" t="s">
        <v>450</v>
      </c>
      <c r="Q822" s="6" t="s">
        <v>452</v>
      </c>
      <c r="R822" s="6" t="s">
        <v>458</v>
      </c>
      <c r="S822" s="25">
        <v>128</v>
      </c>
      <c r="T822" s="25">
        <v>64</v>
      </c>
      <c r="U822" s="25">
        <v>32</v>
      </c>
      <c r="V822" s="25">
        <v>16</v>
      </c>
      <c r="W822" s="25" t="s">
        <v>455</v>
      </c>
      <c r="X822" s="25" t="s">
        <v>456</v>
      </c>
      <c r="Y822" s="25" t="s">
        <v>457</v>
      </c>
    </row>
    <row r="823" spans="1:25" ht="13.5" customHeight="1" x14ac:dyDescent="0.3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</row>
    <row r="824" spans="1:25" ht="13.5" customHeight="1" x14ac:dyDescent="0.3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</row>
    <row r="825" spans="1:25" ht="13.5" customHeight="1" x14ac:dyDescent="0.3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</row>
    <row r="826" spans="1:25" ht="13.5" customHeight="1" x14ac:dyDescent="0.3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</row>
    <row r="827" spans="1:25" ht="13.5" customHeight="1" x14ac:dyDescent="0.3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</row>
    <row r="828" spans="1:25" ht="13.5" customHeight="1" x14ac:dyDescent="0.35">
      <c r="H828" s="25"/>
      <c r="I828" s="25"/>
      <c r="J828" s="25"/>
      <c r="K828" s="25"/>
      <c r="L828" s="25"/>
      <c r="U828" s="25"/>
      <c r="V828" s="25"/>
      <c r="W828" s="25"/>
      <c r="X828" s="25"/>
      <c r="Y828" s="25"/>
    </row>
    <row r="829" spans="1:25" ht="13.5" customHeight="1" x14ac:dyDescent="0.35">
      <c r="H829" s="25"/>
      <c r="I829" s="25"/>
      <c r="J829" s="25"/>
      <c r="K829" s="25"/>
      <c r="L829" s="25"/>
      <c r="U829" s="25"/>
      <c r="V829" s="25"/>
      <c r="W829" s="25"/>
      <c r="X829" s="25"/>
      <c r="Y829" s="25"/>
    </row>
    <row r="830" spans="1:25" ht="13.5" customHeight="1" x14ac:dyDescent="0.35">
      <c r="K830" s="25"/>
      <c r="L830" s="25"/>
      <c r="X830" s="25"/>
      <c r="Y830" s="25"/>
    </row>
    <row r="831" spans="1:25" ht="13.5" customHeight="1" x14ac:dyDescent="0.35">
      <c r="K831" s="25"/>
      <c r="L831" s="25"/>
      <c r="X831" s="25"/>
      <c r="Y831" s="25"/>
    </row>
    <row r="832" spans="1:25" ht="13.5" customHeight="1" x14ac:dyDescent="0.35"/>
    <row r="833" spans="1:25" ht="13.5" customHeight="1" x14ac:dyDescent="0.35">
      <c r="A833" s="6" t="str">
        <f>sections!B61</f>
        <v>MNU David Fleming</v>
      </c>
      <c r="N833" s="6" t="str">
        <f>sections!B62</f>
        <v>PAT Steve Argus</v>
      </c>
    </row>
    <row r="834" spans="1:25" ht="13.5" customHeight="1" x14ac:dyDescent="0.35">
      <c r="A834" s="6" t="s">
        <v>446</v>
      </c>
      <c r="F834" s="6" t="s">
        <v>447</v>
      </c>
      <c r="J834" s="6" t="s">
        <v>585</v>
      </c>
      <c r="N834" s="6" t="s">
        <v>446</v>
      </c>
      <c r="S834" s="6" t="s">
        <v>447</v>
      </c>
      <c r="W834" s="6" t="s">
        <v>586</v>
      </c>
    </row>
    <row r="835" spans="1:25" ht="13.5" customHeight="1" x14ac:dyDescent="0.35">
      <c r="A835" s="6" t="s">
        <v>452</v>
      </c>
      <c r="B835" s="6" t="s">
        <v>454</v>
      </c>
      <c r="C835" s="6" t="s">
        <v>451</v>
      </c>
      <c r="D835" s="6" t="s">
        <v>458</v>
      </c>
      <c r="E835" s="6" t="s">
        <v>450</v>
      </c>
      <c r="F835" s="25">
        <v>128</v>
      </c>
      <c r="G835" s="25">
        <v>64</v>
      </c>
      <c r="H835" s="25">
        <v>32</v>
      </c>
      <c r="I835" s="25">
        <v>16</v>
      </c>
      <c r="J835" s="25" t="s">
        <v>455</v>
      </c>
      <c r="K835" s="25" t="s">
        <v>456</v>
      </c>
      <c r="L835" s="25" t="s">
        <v>457</v>
      </c>
      <c r="N835" s="6" t="s">
        <v>453</v>
      </c>
      <c r="O835" s="6" t="s">
        <v>450</v>
      </c>
      <c r="P835" s="6" t="s">
        <v>458</v>
      </c>
      <c r="Q835" s="6" t="s">
        <v>454</v>
      </c>
      <c r="R835" s="6" t="s">
        <v>451</v>
      </c>
      <c r="S835" s="25">
        <v>128</v>
      </c>
      <c r="T835" s="25">
        <v>64</v>
      </c>
      <c r="U835" s="25">
        <v>32</v>
      </c>
      <c r="V835" s="25">
        <v>16</v>
      </c>
      <c r="W835" s="25" t="s">
        <v>455</v>
      </c>
      <c r="X835" s="25" t="s">
        <v>456</v>
      </c>
      <c r="Y835" s="25" t="s">
        <v>457</v>
      </c>
    </row>
    <row r="836" spans="1:25" ht="13.5" customHeight="1" x14ac:dyDescent="0.3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</row>
    <row r="837" spans="1:25" ht="13.5" customHeight="1" x14ac:dyDescent="0.3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</row>
    <row r="838" spans="1:25" ht="13.5" customHeight="1" x14ac:dyDescent="0.3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</row>
    <row r="839" spans="1:25" ht="13.5" customHeight="1" x14ac:dyDescent="0.3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</row>
    <row r="840" spans="1:25" ht="13.5" customHeight="1" x14ac:dyDescent="0.3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</row>
    <row r="841" spans="1:25" ht="13.5" customHeight="1" x14ac:dyDescent="0.35">
      <c r="H841" s="25"/>
      <c r="I841" s="25"/>
      <c r="J841" s="25"/>
      <c r="K841" s="25"/>
      <c r="L841" s="25"/>
      <c r="U841" s="25"/>
      <c r="V841" s="25"/>
      <c r="W841" s="25"/>
      <c r="X841" s="25"/>
      <c r="Y841" s="25"/>
    </row>
    <row r="842" spans="1:25" ht="13.5" customHeight="1" x14ac:dyDescent="0.35">
      <c r="H842" s="25"/>
      <c r="I842" s="25"/>
      <c r="J842" s="25"/>
      <c r="K842" s="25"/>
      <c r="L842" s="25"/>
      <c r="U842" s="25"/>
      <c r="V842" s="25"/>
      <c r="W842" s="25"/>
      <c r="X842" s="25"/>
      <c r="Y842" s="25"/>
    </row>
    <row r="843" spans="1:25" ht="13.5" customHeight="1" x14ac:dyDescent="0.35">
      <c r="K843" s="25"/>
      <c r="L843" s="25"/>
      <c r="X843" s="25"/>
      <c r="Y843" s="25"/>
    </row>
    <row r="844" spans="1:25" ht="13.5" customHeight="1" x14ac:dyDescent="0.35">
      <c r="K844" s="25"/>
      <c r="L844" s="25"/>
      <c r="X844" s="25"/>
      <c r="Y844" s="25"/>
    </row>
    <row r="845" spans="1:25" ht="13.5" customHeight="1" x14ac:dyDescent="0.35"/>
    <row r="846" spans="1:25" ht="13.5" customHeight="1" x14ac:dyDescent="0.35">
      <c r="A846" s="6" t="str">
        <f>sections!B63</f>
        <v>NLR Ryan  Farrell</v>
      </c>
      <c r="N846" s="6" t="str">
        <f>sections!B64</f>
        <v>TGA Patuwai Woods</v>
      </c>
    </row>
    <row r="847" spans="1:25" ht="13.5" customHeight="1" x14ac:dyDescent="0.35">
      <c r="A847" s="6" t="s">
        <v>446</v>
      </c>
      <c r="F847" s="6" t="s">
        <v>447</v>
      </c>
      <c r="J847" s="6" t="s">
        <v>587</v>
      </c>
      <c r="N847" s="6" t="s">
        <v>446</v>
      </c>
      <c r="S847" s="6" t="s">
        <v>447</v>
      </c>
      <c r="W847" s="6" t="s">
        <v>588</v>
      </c>
    </row>
    <row r="848" spans="1:25" ht="13.5" customHeight="1" x14ac:dyDescent="0.35">
      <c r="A848" s="6" t="s">
        <v>454</v>
      </c>
      <c r="B848" s="6" t="s">
        <v>458</v>
      </c>
      <c r="C848" s="6" t="s">
        <v>453</v>
      </c>
      <c r="D848" s="6" t="s">
        <v>450</v>
      </c>
      <c r="E848" s="6" t="s">
        <v>452</v>
      </c>
      <c r="F848" s="25">
        <v>128</v>
      </c>
      <c r="G848" s="25">
        <v>64</v>
      </c>
      <c r="H848" s="25">
        <v>32</v>
      </c>
      <c r="I848" s="25">
        <v>16</v>
      </c>
      <c r="J848" s="25" t="s">
        <v>455</v>
      </c>
      <c r="K848" s="25" t="s">
        <v>456</v>
      </c>
      <c r="L848" s="25" t="s">
        <v>457</v>
      </c>
      <c r="N848" s="6" t="s">
        <v>458</v>
      </c>
      <c r="O848" s="6" t="s">
        <v>452</v>
      </c>
      <c r="P848" s="6" t="s">
        <v>454</v>
      </c>
      <c r="Q848" s="6" t="s">
        <v>451</v>
      </c>
      <c r="R848" s="6" t="s">
        <v>453</v>
      </c>
      <c r="S848" s="25">
        <v>128</v>
      </c>
      <c r="T848" s="25">
        <v>64</v>
      </c>
      <c r="U848" s="25">
        <v>32</v>
      </c>
      <c r="V848" s="25">
        <v>16</v>
      </c>
      <c r="W848" s="25" t="s">
        <v>455</v>
      </c>
      <c r="X848" s="25" t="s">
        <v>456</v>
      </c>
      <c r="Y848" s="25" t="s">
        <v>457</v>
      </c>
    </row>
    <row r="849" spans="1:25" ht="13.5" customHeight="1" x14ac:dyDescent="0.3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 spans="1:25" ht="13.5" customHeight="1" x14ac:dyDescent="0.3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 spans="1:25" ht="13.5" customHeight="1" x14ac:dyDescent="0.3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 spans="1:25" ht="13.5" customHeight="1" x14ac:dyDescent="0.3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 spans="1:25" ht="13.5" customHeight="1" x14ac:dyDescent="0.3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 spans="1:25" ht="13.5" customHeight="1" x14ac:dyDescent="0.35">
      <c r="H854" s="25"/>
      <c r="I854" s="25"/>
      <c r="J854" s="25"/>
      <c r="K854" s="25"/>
      <c r="L854" s="25"/>
      <c r="U854" s="25"/>
      <c r="V854" s="25"/>
      <c r="W854" s="25"/>
      <c r="X854" s="25"/>
      <c r="Y854" s="25"/>
    </row>
    <row r="855" spans="1:25" ht="13.5" customHeight="1" x14ac:dyDescent="0.35">
      <c r="H855" s="25"/>
      <c r="I855" s="25"/>
      <c r="J855" s="25"/>
      <c r="K855" s="25"/>
      <c r="L855" s="25"/>
      <c r="U855" s="25"/>
      <c r="V855" s="25"/>
      <c r="W855" s="25"/>
      <c r="X855" s="25"/>
      <c r="Y855" s="25"/>
    </row>
    <row r="856" spans="1:25" ht="13.5" customHeight="1" x14ac:dyDescent="0.35">
      <c r="K856" s="25"/>
      <c r="L856" s="25"/>
      <c r="X856" s="25"/>
      <c r="Y856" s="25"/>
    </row>
    <row r="857" spans="1:25" ht="13.5" customHeight="1" x14ac:dyDescent="0.35">
      <c r="K857" s="25"/>
      <c r="L857" s="25"/>
      <c r="X857" s="25"/>
      <c r="Y857" s="25"/>
    </row>
    <row r="858" spans="1:25" ht="13.5" customHeight="1" x14ac:dyDescent="0.35"/>
    <row r="859" spans="1:25" ht="13.5" customHeight="1" x14ac:dyDescent="0.35">
      <c r="A859" s="6" t="str">
        <f>sections!D59</f>
        <v>TOK Des Blair</v>
      </c>
      <c r="N859" s="6" t="str">
        <f>sections!D60</f>
        <v>PAT Frank Edwards</v>
      </c>
    </row>
    <row r="860" spans="1:25" ht="13.5" customHeight="1" x14ac:dyDescent="0.35">
      <c r="A860" s="6" t="s">
        <v>446</v>
      </c>
      <c r="F860" s="6" t="s">
        <v>447</v>
      </c>
      <c r="J860" s="6" t="s">
        <v>589</v>
      </c>
      <c r="N860" s="6" t="s">
        <v>446</v>
      </c>
      <c r="S860" s="6" t="s">
        <v>447</v>
      </c>
      <c r="W860" s="6" t="s">
        <v>590</v>
      </c>
    </row>
    <row r="861" spans="1:25" ht="13.5" customHeight="1" x14ac:dyDescent="0.35">
      <c r="A861" s="6" t="s">
        <v>450</v>
      </c>
      <c r="B861" s="6" t="s">
        <v>451</v>
      </c>
      <c r="C861" s="6" t="s">
        <v>452</v>
      </c>
      <c r="D861" s="6" t="s">
        <v>453</v>
      </c>
      <c r="E861" s="6" t="s">
        <v>454</v>
      </c>
      <c r="F861" s="25">
        <v>128</v>
      </c>
      <c r="G861" s="25">
        <v>64</v>
      </c>
      <c r="H861" s="25">
        <v>32</v>
      </c>
      <c r="I861" s="25">
        <v>16</v>
      </c>
      <c r="J861" s="25" t="s">
        <v>455</v>
      </c>
      <c r="K861" s="25" t="s">
        <v>456</v>
      </c>
      <c r="L861" s="25" t="s">
        <v>457</v>
      </c>
      <c r="N861" s="6" t="s">
        <v>451</v>
      </c>
      <c r="O861" s="6" t="s">
        <v>453</v>
      </c>
      <c r="P861" s="6" t="s">
        <v>450</v>
      </c>
      <c r="Q861" s="6" t="s">
        <v>452</v>
      </c>
      <c r="R861" s="6" t="s">
        <v>458</v>
      </c>
      <c r="S861" s="25">
        <v>128</v>
      </c>
      <c r="T861" s="25">
        <v>64</v>
      </c>
      <c r="U861" s="25">
        <v>32</v>
      </c>
      <c r="V861" s="25">
        <v>16</v>
      </c>
      <c r="W861" s="25" t="s">
        <v>455</v>
      </c>
      <c r="X861" s="25" t="s">
        <v>456</v>
      </c>
      <c r="Y861" s="25" t="s">
        <v>457</v>
      </c>
    </row>
    <row r="862" spans="1:25" ht="13.5" customHeight="1" x14ac:dyDescent="0.3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 spans="1:25" ht="13.5" customHeight="1" x14ac:dyDescent="0.3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1:25" ht="13.5" customHeight="1" x14ac:dyDescent="0.3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1:25" ht="13.5" customHeight="1" x14ac:dyDescent="0.3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 spans="1:25" ht="13.5" customHeight="1" x14ac:dyDescent="0.3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 spans="1:25" ht="13.5" customHeight="1" x14ac:dyDescent="0.35">
      <c r="H867" s="25"/>
      <c r="I867" s="25"/>
      <c r="J867" s="25"/>
      <c r="K867" s="25"/>
      <c r="L867" s="25"/>
      <c r="U867" s="25"/>
      <c r="V867" s="25"/>
      <c r="W867" s="25"/>
      <c r="X867" s="25"/>
      <c r="Y867" s="25"/>
    </row>
    <row r="868" spans="1:25" ht="13.5" customHeight="1" x14ac:dyDescent="0.35">
      <c r="H868" s="25"/>
      <c r="I868" s="25"/>
      <c r="J868" s="25"/>
      <c r="K868" s="25"/>
      <c r="L868" s="25"/>
      <c r="U868" s="25"/>
      <c r="V868" s="25"/>
      <c r="W868" s="25"/>
      <c r="X868" s="25"/>
      <c r="Y868" s="25"/>
    </row>
    <row r="869" spans="1:25" ht="13.5" customHeight="1" x14ac:dyDescent="0.35">
      <c r="K869" s="25"/>
      <c r="L869" s="25"/>
      <c r="X869" s="25"/>
      <c r="Y869" s="25"/>
    </row>
    <row r="870" spans="1:25" ht="13.5" customHeight="1" x14ac:dyDescent="0.35">
      <c r="K870" s="25"/>
      <c r="L870" s="25"/>
      <c r="X870" s="25"/>
      <c r="Y870" s="25"/>
    </row>
    <row r="871" spans="1:25" ht="13.5" customHeight="1" x14ac:dyDescent="0.35"/>
    <row r="872" spans="1:25" ht="13.5" customHeight="1" x14ac:dyDescent="0.35">
      <c r="A872" s="6" t="str">
        <f>sections!D61</f>
        <v>NPL Shaun Wall</v>
      </c>
      <c r="N872" s="6" t="str">
        <f>sections!D62</f>
        <v>GLE Gaylene Bullmore-Aull</v>
      </c>
    </row>
    <row r="873" spans="1:25" ht="13.5" customHeight="1" x14ac:dyDescent="0.35">
      <c r="A873" s="6" t="s">
        <v>446</v>
      </c>
      <c r="F873" s="6" t="s">
        <v>447</v>
      </c>
      <c r="J873" s="6" t="s">
        <v>591</v>
      </c>
      <c r="N873" s="6" t="s">
        <v>446</v>
      </c>
      <c r="S873" s="6" t="s">
        <v>447</v>
      </c>
      <c r="W873" s="6" t="s">
        <v>592</v>
      </c>
    </row>
    <row r="874" spans="1:25" ht="13.5" customHeight="1" x14ac:dyDescent="0.35">
      <c r="A874" s="6" t="s">
        <v>452</v>
      </c>
      <c r="B874" s="6" t="s">
        <v>454</v>
      </c>
      <c r="C874" s="6" t="s">
        <v>451</v>
      </c>
      <c r="D874" s="6" t="s">
        <v>458</v>
      </c>
      <c r="E874" s="6" t="s">
        <v>450</v>
      </c>
      <c r="F874" s="25">
        <v>128</v>
      </c>
      <c r="G874" s="25">
        <v>64</v>
      </c>
      <c r="H874" s="25">
        <v>32</v>
      </c>
      <c r="I874" s="25">
        <v>16</v>
      </c>
      <c r="J874" s="25" t="s">
        <v>455</v>
      </c>
      <c r="K874" s="25" t="s">
        <v>456</v>
      </c>
      <c r="L874" s="25" t="s">
        <v>457</v>
      </c>
      <c r="N874" s="6" t="s">
        <v>453</v>
      </c>
      <c r="O874" s="6" t="s">
        <v>450</v>
      </c>
      <c r="P874" s="6" t="s">
        <v>458</v>
      </c>
      <c r="Q874" s="6" t="s">
        <v>454</v>
      </c>
      <c r="R874" s="6" t="s">
        <v>451</v>
      </c>
      <c r="S874" s="25">
        <v>128</v>
      </c>
      <c r="T874" s="25">
        <v>64</v>
      </c>
      <c r="U874" s="25">
        <v>32</v>
      </c>
      <c r="V874" s="25">
        <v>16</v>
      </c>
      <c r="W874" s="25" t="s">
        <v>455</v>
      </c>
      <c r="X874" s="25" t="s">
        <v>456</v>
      </c>
      <c r="Y874" s="25" t="s">
        <v>457</v>
      </c>
    </row>
    <row r="875" spans="1:25" ht="13.5" customHeight="1" x14ac:dyDescent="0.3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 spans="1:25" ht="13.5" customHeight="1" x14ac:dyDescent="0.3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 spans="1:25" ht="13.5" customHeight="1" x14ac:dyDescent="0.3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 spans="1:25" ht="13.5" customHeight="1" x14ac:dyDescent="0.3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 spans="1:25" ht="13.5" customHeight="1" x14ac:dyDescent="0.3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1:25" ht="13.5" customHeight="1" x14ac:dyDescent="0.35">
      <c r="H880" s="25"/>
      <c r="I880" s="25"/>
      <c r="J880" s="25"/>
      <c r="K880" s="25"/>
      <c r="L880" s="25"/>
      <c r="U880" s="25"/>
      <c r="V880" s="25"/>
      <c r="W880" s="25"/>
      <c r="X880" s="25"/>
      <c r="Y880" s="25"/>
    </row>
    <row r="881" spans="1:25" ht="13.5" customHeight="1" x14ac:dyDescent="0.35">
      <c r="H881" s="25"/>
      <c r="I881" s="25"/>
      <c r="J881" s="25"/>
      <c r="K881" s="25"/>
      <c r="L881" s="25"/>
      <c r="U881" s="25"/>
      <c r="V881" s="25"/>
      <c r="W881" s="25"/>
      <c r="X881" s="25"/>
      <c r="Y881" s="25"/>
    </row>
    <row r="882" spans="1:25" ht="13.5" customHeight="1" x14ac:dyDescent="0.35">
      <c r="K882" s="25"/>
      <c r="L882" s="25"/>
      <c r="X882" s="25"/>
      <c r="Y882" s="25"/>
    </row>
    <row r="883" spans="1:25" ht="13.5" customHeight="1" x14ac:dyDescent="0.35">
      <c r="K883" s="25"/>
      <c r="L883" s="25"/>
      <c r="X883" s="25"/>
      <c r="Y883" s="25"/>
    </row>
    <row r="884" spans="1:25" ht="13.5" customHeight="1" x14ac:dyDescent="0.35"/>
    <row r="885" spans="1:25" ht="13.5" customHeight="1" x14ac:dyDescent="0.35">
      <c r="A885" s="6" t="str">
        <f>sections!D63</f>
        <v>BIR Palanitina Fatuesi</v>
      </c>
      <c r="N885" s="6" t="str">
        <f>sections!D64</f>
        <v>TGA Hannah Browning</v>
      </c>
    </row>
    <row r="886" spans="1:25" ht="13.5" customHeight="1" x14ac:dyDescent="0.35">
      <c r="A886" s="6" t="s">
        <v>446</v>
      </c>
      <c r="F886" s="6" t="s">
        <v>447</v>
      </c>
      <c r="J886" s="6" t="s">
        <v>593</v>
      </c>
      <c r="N886" s="6" t="s">
        <v>446</v>
      </c>
      <c r="S886" s="6" t="s">
        <v>447</v>
      </c>
      <c r="W886" s="6" t="s">
        <v>594</v>
      </c>
    </row>
    <row r="887" spans="1:25" ht="13.5" customHeight="1" x14ac:dyDescent="0.35">
      <c r="A887" s="6" t="s">
        <v>454</v>
      </c>
      <c r="B887" s="6" t="s">
        <v>458</v>
      </c>
      <c r="C887" s="6" t="s">
        <v>453</v>
      </c>
      <c r="D887" s="6" t="s">
        <v>450</v>
      </c>
      <c r="E887" s="6" t="s">
        <v>452</v>
      </c>
      <c r="F887" s="25">
        <v>128</v>
      </c>
      <c r="G887" s="25">
        <v>64</v>
      </c>
      <c r="H887" s="25">
        <v>32</v>
      </c>
      <c r="I887" s="25">
        <v>16</v>
      </c>
      <c r="J887" s="25" t="s">
        <v>455</v>
      </c>
      <c r="K887" s="25" t="s">
        <v>456</v>
      </c>
      <c r="L887" s="25" t="s">
        <v>457</v>
      </c>
      <c r="N887" s="6" t="s">
        <v>458</v>
      </c>
      <c r="O887" s="6" t="s">
        <v>452</v>
      </c>
      <c r="P887" s="6" t="s">
        <v>454</v>
      </c>
      <c r="Q887" s="6" t="s">
        <v>451</v>
      </c>
      <c r="R887" s="6" t="s">
        <v>453</v>
      </c>
      <c r="S887" s="25">
        <v>128</v>
      </c>
      <c r="T887" s="25">
        <v>64</v>
      </c>
      <c r="U887" s="25">
        <v>32</v>
      </c>
      <c r="V887" s="25">
        <v>16</v>
      </c>
      <c r="W887" s="25" t="s">
        <v>455</v>
      </c>
      <c r="X887" s="25" t="s">
        <v>456</v>
      </c>
      <c r="Y887" s="25" t="s">
        <v>457</v>
      </c>
    </row>
    <row r="888" spans="1:25" ht="13.5" customHeight="1" x14ac:dyDescent="0.3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 spans="1:25" ht="13.5" customHeight="1" x14ac:dyDescent="0.3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 spans="1:25" ht="13.5" customHeight="1" x14ac:dyDescent="0.3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 spans="1:25" ht="13.5" customHeight="1" x14ac:dyDescent="0.3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 spans="1:25" ht="13.5" customHeight="1" x14ac:dyDescent="0.3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 spans="1:25" ht="13.5" customHeight="1" x14ac:dyDescent="0.35">
      <c r="H893" s="25"/>
      <c r="I893" s="25"/>
      <c r="J893" s="25"/>
      <c r="K893" s="25"/>
      <c r="L893" s="25"/>
      <c r="U893" s="25"/>
      <c r="V893" s="25"/>
      <c r="W893" s="25"/>
      <c r="X893" s="25"/>
      <c r="Y893" s="25"/>
    </row>
    <row r="894" spans="1:25" ht="13.5" customHeight="1" x14ac:dyDescent="0.35">
      <c r="H894" s="25"/>
      <c r="I894" s="25"/>
      <c r="J894" s="25"/>
      <c r="K894" s="25"/>
      <c r="L894" s="25"/>
      <c r="U894" s="25"/>
      <c r="V894" s="25"/>
      <c r="W894" s="25"/>
      <c r="X894" s="25"/>
      <c r="Y894" s="25"/>
    </row>
    <row r="895" spans="1:25" ht="13.5" customHeight="1" x14ac:dyDescent="0.35">
      <c r="K895" s="25"/>
      <c r="L895" s="25"/>
      <c r="X895" s="25"/>
      <c r="Y895" s="25"/>
    </row>
    <row r="896" spans="1:25" ht="13.5" customHeight="1" x14ac:dyDescent="0.35">
      <c r="K896" s="25"/>
      <c r="L896" s="25"/>
      <c r="X896" s="25"/>
      <c r="Y896" s="25"/>
    </row>
    <row r="897" spans="1:25" ht="13.5" customHeight="1" x14ac:dyDescent="0.35"/>
    <row r="898" spans="1:25" ht="13.5" customHeight="1" x14ac:dyDescent="0.35">
      <c r="A898" s="6" t="str">
        <f>sections!B67</f>
        <v>LEV Crystalee Jane</v>
      </c>
      <c r="N898" s="6" t="str">
        <f>sections!B68</f>
        <v>PAT Jay Singh</v>
      </c>
    </row>
    <row r="899" spans="1:25" ht="13.5" customHeight="1" x14ac:dyDescent="0.35">
      <c r="A899" s="6" t="s">
        <v>446</v>
      </c>
      <c r="F899" s="6" t="s">
        <v>447</v>
      </c>
      <c r="J899" s="6" t="s">
        <v>595</v>
      </c>
      <c r="N899" s="6" t="s">
        <v>446</v>
      </c>
      <c r="S899" s="6" t="s">
        <v>447</v>
      </c>
      <c r="W899" s="6" t="s">
        <v>596</v>
      </c>
    </row>
    <row r="900" spans="1:25" ht="13.5" customHeight="1" x14ac:dyDescent="0.35">
      <c r="A900" s="6" t="s">
        <v>450</v>
      </c>
      <c r="B900" s="6" t="s">
        <v>451</v>
      </c>
      <c r="C900" s="6" t="s">
        <v>452</v>
      </c>
      <c r="D900" s="6" t="s">
        <v>453</v>
      </c>
      <c r="E900" s="6" t="s">
        <v>454</v>
      </c>
      <c r="F900" s="25">
        <v>128</v>
      </c>
      <c r="G900" s="25">
        <v>64</v>
      </c>
      <c r="H900" s="25">
        <v>32</v>
      </c>
      <c r="I900" s="25">
        <v>16</v>
      </c>
      <c r="J900" s="25" t="s">
        <v>455</v>
      </c>
      <c r="K900" s="25" t="s">
        <v>456</v>
      </c>
      <c r="L900" s="25" t="s">
        <v>457</v>
      </c>
      <c r="N900" s="6" t="s">
        <v>451</v>
      </c>
      <c r="O900" s="6" t="s">
        <v>453</v>
      </c>
      <c r="P900" s="6" t="s">
        <v>450</v>
      </c>
      <c r="Q900" s="6" t="s">
        <v>452</v>
      </c>
      <c r="R900" s="6" t="s">
        <v>458</v>
      </c>
      <c r="S900" s="25">
        <v>128</v>
      </c>
      <c r="T900" s="25">
        <v>64</v>
      </c>
      <c r="U900" s="25">
        <v>32</v>
      </c>
      <c r="V900" s="25">
        <v>16</v>
      </c>
      <c r="W900" s="25" t="s">
        <v>455</v>
      </c>
      <c r="X900" s="25" t="s">
        <v>456</v>
      </c>
      <c r="Y900" s="25" t="s">
        <v>457</v>
      </c>
    </row>
    <row r="901" spans="1:25" ht="13.5" customHeight="1" x14ac:dyDescent="0.3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 spans="1:25" ht="13.5" customHeight="1" x14ac:dyDescent="0.3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 spans="1:25" ht="13.5" customHeight="1" x14ac:dyDescent="0.3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 spans="1:25" ht="13.5" customHeight="1" x14ac:dyDescent="0.3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 spans="1:25" ht="13.5" customHeight="1" x14ac:dyDescent="0.3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 spans="1:25" ht="13.5" customHeight="1" x14ac:dyDescent="0.35">
      <c r="H906" s="25"/>
      <c r="I906" s="25"/>
      <c r="J906" s="25"/>
      <c r="K906" s="25"/>
      <c r="L906" s="25"/>
      <c r="U906" s="25"/>
      <c r="V906" s="25"/>
      <c r="W906" s="25"/>
      <c r="X906" s="25"/>
      <c r="Y906" s="25"/>
    </row>
    <row r="907" spans="1:25" ht="13.5" customHeight="1" x14ac:dyDescent="0.35">
      <c r="H907" s="25"/>
      <c r="I907" s="25"/>
      <c r="J907" s="25"/>
      <c r="K907" s="25"/>
      <c r="L907" s="25"/>
      <c r="U907" s="25"/>
      <c r="V907" s="25"/>
      <c r="W907" s="25"/>
      <c r="X907" s="25"/>
      <c r="Y907" s="25"/>
    </row>
    <row r="908" spans="1:25" ht="13.5" customHeight="1" x14ac:dyDescent="0.35">
      <c r="K908" s="25"/>
      <c r="L908" s="25"/>
      <c r="X908" s="25"/>
      <c r="Y908" s="25"/>
    </row>
    <row r="909" spans="1:25" ht="13.5" customHeight="1" x14ac:dyDescent="0.35">
      <c r="K909" s="25"/>
      <c r="L909" s="25"/>
      <c r="X909" s="25"/>
      <c r="Y909" s="25"/>
    </row>
    <row r="910" spans="1:25" ht="13.5" customHeight="1" x14ac:dyDescent="0.35"/>
    <row r="911" spans="1:25" ht="13.5" customHeight="1" x14ac:dyDescent="0.35">
      <c r="A911" s="6" t="str">
        <f>sections!B69</f>
        <v>OTA Ivona Coutts</v>
      </c>
      <c r="N911" s="6" t="str">
        <f>sections!B70</f>
        <v>MNU Viz Vandayar</v>
      </c>
    </row>
    <row r="912" spans="1:25" ht="13.5" customHeight="1" x14ac:dyDescent="0.35">
      <c r="A912" s="6" t="s">
        <v>446</v>
      </c>
      <c r="F912" s="6" t="s">
        <v>447</v>
      </c>
      <c r="J912" s="6" t="s">
        <v>597</v>
      </c>
      <c r="N912" s="6" t="s">
        <v>446</v>
      </c>
      <c r="S912" s="6" t="s">
        <v>447</v>
      </c>
      <c r="W912" s="6" t="s">
        <v>598</v>
      </c>
    </row>
    <row r="913" spans="1:25" ht="13.5" customHeight="1" x14ac:dyDescent="0.35">
      <c r="A913" s="6" t="s">
        <v>452</v>
      </c>
      <c r="B913" s="6" t="s">
        <v>454</v>
      </c>
      <c r="C913" s="6" t="s">
        <v>451</v>
      </c>
      <c r="D913" s="6" t="s">
        <v>458</v>
      </c>
      <c r="E913" s="6" t="s">
        <v>450</v>
      </c>
      <c r="F913" s="25">
        <v>128</v>
      </c>
      <c r="G913" s="25">
        <v>64</v>
      </c>
      <c r="H913" s="25">
        <v>32</v>
      </c>
      <c r="I913" s="25">
        <v>16</v>
      </c>
      <c r="J913" s="25" t="s">
        <v>455</v>
      </c>
      <c r="K913" s="25" t="s">
        <v>456</v>
      </c>
      <c r="L913" s="25" t="s">
        <v>457</v>
      </c>
      <c r="N913" s="6" t="s">
        <v>453</v>
      </c>
      <c r="O913" s="6" t="s">
        <v>450</v>
      </c>
      <c r="P913" s="6" t="s">
        <v>458</v>
      </c>
      <c r="Q913" s="6" t="s">
        <v>454</v>
      </c>
      <c r="R913" s="6" t="s">
        <v>451</v>
      </c>
      <c r="S913" s="25">
        <v>128</v>
      </c>
      <c r="T913" s="25">
        <v>64</v>
      </c>
      <c r="U913" s="25">
        <v>32</v>
      </c>
      <c r="V913" s="25">
        <v>16</v>
      </c>
      <c r="W913" s="25" t="s">
        <v>455</v>
      </c>
      <c r="X913" s="25" t="s">
        <v>456</v>
      </c>
      <c r="Y913" s="25" t="s">
        <v>457</v>
      </c>
    </row>
    <row r="914" spans="1:25" ht="13.5" customHeight="1" x14ac:dyDescent="0.3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 spans="1:25" ht="13.5" customHeight="1" x14ac:dyDescent="0.3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 spans="1:25" ht="13.5" customHeight="1" x14ac:dyDescent="0.3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 spans="1:25" ht="13.5" customHeight="1" x14ac:dyDescent="0.3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 spans="1:25" ht="13.5" customHeight="1" x14ac:dyDescent="0.3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 spans="1:25" ht="13.5" customHeight="1" x14ac:dyDescent="0.35">
      <c r="H919" s="25"/>
      <c r="I919" s="25"/>
      <c r="J919" s="25"/>
      <c r="K919" s="25"/>
      <c r="L919" s="25"/>
      <c r="U919" s="25"/>
      <c r="V919" s="25"/>
      <c r="W919" s="25"/>
      <c r="X919" s="25"/>
      <c r="Y919" s="25"/>
    </row>
    <row r="920" spans="1:25" ht="13.5" customHeight="1" x14ac:dyDescent="0.35">
      <c r="H920" s="25"/>
      <c r="I920" s="25"/>
      <c r="J920" s="25"/>
      <c r="K920" s="25"/>
      <c r="L920" s="25"/>
      <c r="U920" s="25"/>
      <c r="V920" s="25"/>
      <c r="W920" s="25"/>
      <c r="X920" s="25"/>
      <c r="Y920" s="25"/>
    </row>
    <row r="921" spans="1:25" ht="13.5" customHeight="1" x14ac:dyDescent="0.35">
      <c r="K921" s="25"/>
      <c r="L921" s="25"/>
      <c r="X921" s="25"/>
      <c r="Y921" s="25"/>
    </row>
    <row r="922" spans="1:25" ht="13.5" customHeight="1" x14ac:dyDescent="0.35">
      <c r="K922" s="25"/>
      <c r="L922" s="25"/>
      <c r="X922" s="25"/>
      <c r="Y922" s="25"/>
    </row>
    <row r="923" spans="1:25" ht="13.5" customHeight="1" x14ac:dyDescent="0.35"/>
    <row r="924" spans="1:25" ht="13.5" customHeight="1" x14ac:dyDescent="0.35">
      <c r="A924" s="6" t="str">
        <f>sections!B71</f>
        <v>TIT Aaron Gantley</v>
      </c>
      <c r="N924" s="6" t="str">
        <f>sections!B72</f>
        <v>BAYS Matt Friewald</v>
      </c>
    </row>
    <row r="925" spans="1:25" ht="13.5" customHeight="1" x14ac:dyDescent="0.35">
      <c r="A925" s="6" t="s">
        <v>446</v>
      </c>
      <c r="F925" s="6" t="s">
        <v>447</v>
      </c>
      <c r="J925" s="6" t="s">
        <v>599</v>
      </c>
      <c r="N925" s="6" t="s">
        <v>446</v>
      </c>
      <c r="S925" s="6" t="s">
        <v>447</v>
      </c>
      <c r="W925" s="6" t="s">
        <v>600</v>
      </c>
    </row>
    <row r="926" spans="1:25" ht="13.5" customHeight="1" x14ac:dyDescent="0.35">
      <c r="A926" s="6" t="s">
        <v>454</v>
      </c>
      <c r="B926" s="6" t="s">
        <v>458</v>
      </c>
      <c r="C926" s="6" t="s">
        <v>453</v>
      </c>
      <c r="D926" s="6" t="s">
        <v>450</v>
      </c>
      <c r="E926" s="6" t="s">
        <v>452</v>
      </c>
      <c r="F926" s="25">
        <v>128</v>
      </c>
      <c r="G926" s="25">
        <v>64</v>
      </c>
      <c r="H926" s="25">
        <v>32</v>
      </c>
      <c r="I926" s="25">
        <v>16</v>
      </c>
      <c r="J926" s="25" t="s">
        <v>455</v>
      </c>
      <c r="K926" s="25" t="s">
        <v>456</v>
      </c>
      <c r="L926" s="25" t="s">
        <v>457</v>
      </c>
      <c r="N926" s="6" t="s">
        <v>458</v>
      </c>
      <c r="O926" s="6" t="s">
        <v>452</v>
      </c>
      <c r="P926" s="6" t="s">
        <v>454</v>
      </c>
      <c r="Q926" s="6" t="s">
        <v>451</v>
      </c>
      <c r="R926" s="6" t="s">
        <v>453</v>
      </c>
      <c r="S926" s="25">
        <v>128</v>
      </c>
      <c r="T926" s="25">
        <v>64</v>
      </c>
      <c r="U926" s="25">
        <v>32</v>
      </c>
      <c r="V926" s="25">
        <v>16</v>
      </c>
      <c r="W926" s="25" t="s">
        <v>455</v>
      </c>
      <c r="X926" s="25" t="s">
        <v>456</v>
      </c>
      <c r="Y926" s="25" t="s">
        <v>457</v>
      </c>
    </row>
    <row r="927" spans="1:25" ht="13.5" customHeight="1" x14ac:dyDescent="0.3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1:25" ht="13.5" customHeight="1" x14ac:dyDescent="0.3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1:25" ht="13.5" customHeight="1" x14ac:dyDescent="0.3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 spans="1:25" ht="13.5" customHeight="1" x14ac:dyDescent="0.3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 spans="1:25" ht="13.5" customHeight="1" x14ac:dyDescent="0.3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 spans="1:25" ht="13.5" customHeight="1" x14ac:dyDescent="0.35">
      <c r="H932" s="25"/>
      <c r="I932" s="25"/>
      <c r="J932" s="25"/>
      <c r="K932" s="25"/>
      <c r="L932" s="25"/>
      <c r="U932" s="25"/>
      <c r="V932" s="25"/>
      <c r="W932" s="25"/>
      <c r="X932" s="25"/>
      <c r="Y932" s="25"/>
    </row>
    <row r="933" spans="1:25" ht="13.5" customHeight="1" x14ac:dyDescent="0.35">
      <c r="H933" s="25"/>
      <c r="I933" s="25"/>
      <c r="J933" s="25"/>
      <c r="K933" s="25"/>
      <c r="L933" s="25"/>
      <c r="U933" s="25"/>
      <c r="V933" s="25"/>
      <c r="W933" s="25"/>
      <c r="X933" s="25"/>
      <c r="Y933" s="25"/>
    </row>
    <row r="934" spans="1:25" ht="13.5" customHeight="1" x14ac:dyDescent="0.35">
      <c r="K934" s="25"/>
      <c r="L934" s="25"/>
      <c r="X934" s="25"/>
      <c r="Y934" s="25"/>
    </row>
    <row r="935" spans="1:25" ht="13.5" customHeight="1" x14ac:dyDescent="0.35">
      <c r="K935" s="25"/>
      <c r="L935" s="25"/>
      <c r="X935" s="25"/>
      <c r="Y935" s="25"/>
    </row>
    <row r="936" spans="1:25" ht="13.5" customHeight="1" x14ac:dyDescent="0.35"/>
    <row r="937" spans="1:25" ht="13.5" customHeight="1" x14ac:dyDescent="0.35">
      <c r="A937" s="6" t="str">
        <f>sections!D67</f>
        <v>MNU Glen Coutts</v>
      </c>
      <c r="N937" s="6" t="str">
        <f>sections!D68</f>
        <v>NPL Simon Kleinsman</v>
      </c>
    </row>
    <row r="938" spans="1:25" ht="13.5" customHeight="1" x14ac:dyDescent="0.35">
      <c r="A938" s="6" t="s">
        <v>446</v>
      </c>
      <c r="F938" s="6" t="s">
        <v>447</v>
      </c>
      <c r="J938" s="6" t="s">
        <v>601</v>
      </c>
      <c r="N938" s="6" t="s">
        <v>446</v>
      </c>
      <c r="S938" s="6" t="s">
        <v>447</v>
      </c>
      <c r="W938" s="6" t="s">
        <v>602</v>
      </c>
    </row>
    <row r="939" spans="1:25" ht="13.5" customHeight="1" x14ac:dyDescent="0.35">
      <c r="A939" s="6" t="s">
        <v>450</v>
      </c>
      <c r="B939" s="6" t="s">
        <v>451</v>
      </c>
      <c r="C939" s="6" t="s">
        <v>452</v>
      </c>
      <c r="D939" s="6" t="s">
        <v>453</v>
      </c>
      <c r="E939" s="6" t="s">
        <v>454</v>
      </c>
      <c r="F939" s="25">
        <v>128</v>
      </c>
      <c r="G939" s="25">
        <v>64</v>
      </c>
      <c r="H939" s="25">
        <v>32</v>
      </c>
      <c r="I939" s="25">
        <v>16</v>
      </c>
      <c r="J939" s="25" t="s">
        <v>455</v>
      </c>
      <c r="K939" s="25" t="s">
        <v>456</v>
      </c>
      <c r="L939" s="25" t="s">
        <v>457</v>
      </c>
      <c r="N939" s="6" t="s">
        <v>451</v>
      </c>
      <c r="O939" s="6" t="s">
        <v>453</v>
      </c>
      <c r="P939" s="6" t="s">
        <v>450</v>
      </c>
      <c r="Q939" s="6" t="s">
        <v>452</v>
      </c>
      <c r="R939" s="6" t="s">
        <v>458</v>
      </c>
      <c r="S939" s="25">
        <v>128</v>
      </c>
      <c r="T939" s="25">
        <v>64</v>
      </c>
      <c r="U939" s="25">
        <v>32</v>
      </c>
      <c r="V939" s="25">
        <v>16</v>
      </c>
      <c r="W939" s="25" t="s">
        <v>455</v>
      </c>
      <c r="X939" s="25" t="s">
        <v>456</v>
      </c>
      <c r="Y939" s="25" t="s">
        <v>457</v>
      </c>
    </row>
    <row r="940" spans="1:25" ht="13.5" customHeight="1" x14ac:dyDescent="0.3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 spans="1:25" ht="13.5" customHeight="1" x14ac:dyDescent="0.3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 spans="1:25" ht="13.5" customHeight="1" x14ac:dyDescent="0.3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 spans="1:25" ht="13.5" customHeight="1" x14ac:dyDescent="0.3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1:25" ht="13.5" customHeight="1" x14ac:dyDescent="0.3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1:25" ht="13.5" customHeight="1" x14ac:dyDescent="0.35">
      <c r="H945" s="25"/>
      <c r="I945" s="25"/>
      <c r="J945" s="25"/>
      <c r="K945" s="25"/>
      <c r="L945" s="25"/>
      <c r="U945" s="25"/>
      <c r="V945" s="25"/>
      <c r="W945" s="25"/>
      <c r="X945" s="25"/>
      <c r="Y945" s="25"/>
    </row>
    <row r="946" spans="1:25" ht="13.5" customHeight="1" x14ac:dyDescent="0.35">
      <c r="H946" s="25"/>
      <c r="I946" s="25"/>
      <c r="J946" s="25"/>
      <c r="K946" s="25"/>
      <c r="L946" s="25"/>
      <c r="U946" s="25"/>
      <c r="V946" s="25"/>
      <c r="W946" s="25"/>
      <c r="X946" s="25"/>
      <c r="Y946" s="25"/>
    </row>
    <row r="947" spans="1:25" ht="13.5" customHeight="1" x14ac:dyDescent="0.35">
      <c r="K947" s="25"/>
      <c r="L947" s="25"/>
      <c r="X947" s="25"/>
      <c r="Y947" s="25"/>
    </row>
    <row r="948" spans="1:25" ht="13.5" customHeight="1" x14ac:dyDescent="0.35">
      <c r="K948" s="25"/>
      <c r="L948" s="25"/>
      <c r="X948" s="25"/>
      <c r="Y948" s="25"/>
    </row>
    <row r="949" spans="1:25" ht="13.5" customHeight="1" x14ac:dyDescent="0.35"/>
    <row r="950" spans="1:25" ht="13.5" customHeight="1" x14ac:dyDescent="0.35">
      <c r="A950" s="6" t="str">
        <f>sections!D69</f>
        <v>BAYS Alex Watson</v>
      </c>
      <c r="N950" s="6" t="str">
        <f>sections!D70</f>
        <v>PAT Robyn Harris</v>
      </c>
    </row>
    <row r="951" spans="1:25" ht="13.5" customHeight="1" x14ac:dyDescent="0.35">
      <c r="A951" s="6" t="s">
        <v>446</v>
      </c>
      <c r="F951" s="6" t="s">
        <v>447</v>
      </c>
      <c r="J951" s="6" t="s">
        <v>603</v>
      </c>
      <c r="N951" s="6" t="s">
        <v>446</v>
      </c>
      <c r="S951" s="6" t="s">
        <v>447</v>
      </c>
      <c r="W951" s="6" t="s">
        <v>604</v>
      </c>
    </row>
    <row r="952" spans="1:25" ht="13.5" customHeight="1" x14ac:dyDescent="0.35">
      <c r="A952" s="6" t="s">
        <v>452</v>
      </c>
      <c r="B952" s="6" t="s">
        <v>454</v>
      </c>
      <c r="C952" s="6" t="s">
        <v>451</v>
      </c>
      <c r="D952" s="6" t="s">
        <v>458</v>
      </c>
      <c r="E952" s="6" t="s">
        <v>450</v>
      </c>
      <c r="F952" s="25">
        <v>128</v>
      </c>
      <c r="G952" s="25">
        <v>64</v>
      </c>
      <c r="H952" s="25">
        <v>32</v>
      </c>
      <c r="I952" s="25">
        <v>16</v>
      </c>
      <c r="J952" s="25" t="s">
        <v>455</v>
      </c>
      <c r="K952" s="25" t="s">
        <v>456</v>
      </c>
      <c r="L952" s="25" t="s">
        <v>457</v>
      </c>
      <c r="N952" s="6" t="s">
        <v>453</v>
      </c>
      <c r="O952" s="6" t="s">
        <v>450</v>
      </c>
      <c r="P952" s="6" t="s">
        <v>458</v>
      </c>
      <c r="Q952" s="6" t="s">
        <v>454</v>
      </c>
      <c r="R952" s="6" t="s">
        <v>451</v>
      </c>
      <c r="S952" s="25">
        <v>128</v>
      </c>
      <c r="T952" s="25">
        <v>64</v>
      </c>
      <c r="U952" s="25">
        <v>32</v>
      </c>
      <c r="V952" s="25">
        <v>16</v>
      </c>
      <c r="W952" s="25" t="s">
        <v>455</v>
      </c>
      <c r="X952" s="25" t="s">
        <v>456</v>
      </c>
      <c r="Y952" s="25" t="s">
        <v>457</v>
      </c>
    </row>
    <row r="953" spans="1:25" ht="13.5" customHeight="1" x14ac:dyDescent="0.3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 spans="1:25" ht="13.5" customHeight="1" x14ac:dyDescent="0.3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 spans="1:25" ht="13.5" customHeight="1" x14ac:dyDescent="0.3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 spans="1:25" ht="13.5" customHeight="1" x14ac:dyDescent="0.3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 spans="1:25" ht="13.5" customHeight="1" x14ac:dyDescent="0.3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 spans="1:25" ht="13.5" customHeight="1" x14ac:dyDescent="0.35">
      <c r="H958" s="25"/>
      <c r="I958" s="25"/>
      <c r="J958" s="25"/>
      <c r="K958" s="25"/>
      <c r="L958" s="25"/>
      <c r="U958" s="25"/>
      <c r="V958" s="25"/>
      <c r="W958" s="25"/>
      <c r="X958" s="25"/>
      <c r="Y958" s="25"/>
    </row>
    <row r="959" spans="1:25" ht="13.5" customHeight="1" x14ac:dyDescent="0.35">
      <c r="H959" s="25"/>
      <c r="I959" s="25"/>
      <c r="J959" s="25"/>
      <c r="K959" s="25"/>
      <c r="L959" s="25"/>
      <c r="U959" s="25"/>
      <c r="V959" s="25"/>
      <c r="W959" s="25"/>
      <c r="X959" s="25"/>
      <c r="Y959" s="25"/>
    </row>
    <row r="960" spans="1:25" ht="13.5" customHeight="1" x14ac:dyDescent="0.35">
      <c r="K960" s="25"/>
      <c r="L960" s="25"/>
      <c r="X960" s="25"/>
      <c r="Y960" s="25"/>
    </row>
    <row r="961" spans="1:25" ht="13.5" customHeight="1" x14ac:dyDescent="0.35">
      <c r="K961" s="25"/>
      <c r="L961" s="25"/>
      <c r="X961" s="25"/>
      <c r="Y961" s="25"/>
    </row>
    <row r="962" spans="1:25" ht="13.5" customHeight="1" x14ac:dyDescent="0.35"/>
    <row r="963" spans="1:25" ht="13.5" customHeight="1" x14ac:dyDescent="0.35">
      <c r="A963" s="6" t="str">
        <f>sections!D71</f>
        <v>HOW Anthony Andrews</v>
      </c>
      <c r="N963" s="6" t="str">
        <f>sections!D72</f>
        <v>OTA Lani Pakieto</v>
      </c>
    </row>
    <row r="964" spans="1:25" ht="13.5" customHeight="1" x14ac:dyDescent="0.35">
      <c r="A964" s="6" t="s">
        <v>446</v>
      </c>
      <c r="F964" s="6" t="s">
        <v>447</v>
      </c>
      <c r="J964" s="6" t="s">
        <v>605</v>
      </c>
      <c r="N964" s="6" t="s">
        <v>446</v>
      </c>
      <c r="S964" s="6" t="s">
        <v>447</v>
      </c>
      <c r="W964" s="6" t="s">
        <v>606</v>
      </c>
    </row>
    <row r="965" spans="1:25" ht="13.5" customHeight="1" x14ac:dyDescent="0.35">
      <c r="A965" s="6" t="s">
        <v>454</v>
      </c>
      <c r="B965" s="6" t="s">
        <v>458</v>
      </c>
      <c r="C965" s="6" t="s">
        <v>453</v>
      </c>
      <c r="D965" s="6" t="s">
        <v>450</v>
      </c>
      <c r="E965" s="6" t="s">
        <v>452</v>
      </c>
      <c r="F965" s="25">
        <v>128</v>
      </c>
      <c r="G965" s="25">
        <v>64</v>
      </c>
      <c r="H965" s="25">
        <v>32</v>
      </c>
      <c r="I965" s="25">
        <v>16</v>
      </c>
      <c r="J965" s="25" t="s">
        <v>455</v>
      </c>
      <c r="K965" s="25" t="s">
        <v>456</v>
      </c>
      <c r="L965" s="25" t="s">
        <v>457</v>
      </c>
      <c r="N965" s="6" t="s">
        <v>458</v>
      </c>
      <c r="O965" s="6" t="s">
        <v>452</v>
      </c>
      <c r="P965" s="6" t="s">
        <v>454</v>
      </c>
      <c r="Q965" s="6" t="s">
        <v>451</v>
      </c>
      <c r="R965" s="6" t="s">
        <v>453</v>
      </c>
      <c r="S965" s="25">
        <v>128</v>
      </c>
      <c r="T965" s="25">
        <v>64</v>
      </c>
      <c r="U965" s="25">
        <v>32</v>
      </c>
      <c r="V965" s="25">
        <v>16</v>
      </c>
      <c r="W965" s="25" t="s">
        <v>455</v>
      </c>
      <c r="X965" s="25" t="s">
        <v>456</v>
      </c>
      <c r="Y965" s="25" t="s">
        <v>457</v>
      </c>
    </row>
    <row r="966" spans="1:25" ht="13.5" customHeight="1" x14ac:dyDescent="0.3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 spans="1:25" ht="13.5" customHeight="1" x14ac:dyDescent="0.3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 spans="1:25" ht="13.5" customHeight="1" x14ac:dyDescent="0.3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 spans="1:25" ht="13.5" customHeight="1" x14ac:dyDescent="0.3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 spans="1:25" ht="13.5" customHeight="1" x14ac:dyDescent="0.3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 spans="1:25" ht="13.5" customHeight="1" x14ac:dyDescent="0.35">
      <c r="H971" s="25"/>
      <c r="I971" s="25"/>
      <c r="J971" s="25"/>
      <c r="K971" s="25"/>
      <c r="L971" s="25"/>
      <c r="U971" s="25"/>
      <c r="V971" s="25"/>
      <c r="W971" s="25"/>
      <c r="X971" s="25"/>
      <c r="Y971" s="25"/>
    </row>
    <row r="972" spans="1:25" ht="13.5" customHeight="1" x14ac:dyDescent="0.35">
      <c r="H972" s="25"/>
      <c r="I972" s="25"/>
      <c r="J972" s="25"/>
      <c r="K972" s="25"/>
      <c r="L972" s="25"/>
      <c r="U972" s="25"/>
      <c r="V972" s="25"/>
      <c r="W972" s="25"/>
      <c r="X972" s="25"/>
      <c r="Y972" s="25"/>
    </row>
    <row r="973" spans="1:25" ht="13.5" customHeight="1" x14ac:dyDescent="0.35">
      <c r="K973" s="25"/>
      <c r="L973" s="25"/>
      <c r="X973" s="25"/>
      <c r="Y973" s="25"/>
    </row>
    <row r="974" spans="1:25" ht="13.5" customHeight="1" x14ac:dyDescent="0.35">
      <c r="K974" s="25"/>
      <c r="L974" s="25"/>
      <c r="X974" s="25"/>
      <c r="Y974" s="25"/>
    </row>
    <row r="975" spans="1:25" ht="13.5" customHeight="1" x14ac:dyDescent="0.35"/>
    <row r="976" spans="1:25" ht="13.5" customHeight="1" x14ac:dyDescent="0.35">
      <c r="A976" s="6" t="str">
        <f>sections!F67</f>
        <v>TGA Brian Ward</v>
      </c>
      <c r="N976" s="6" t="str">
        <f>sections!F68</f>
        <v>NPL  Kelvin Dunlop</v>
      </c>
    </row>
    <row r="977" spans="1:25" ht="13.5" customHeight="1" x14ac:dyDescent="0.35">
      <c r="A977" s="6" t="s">
        <v>446</v>
      </c>
      <c r="F977" s="6" t="s">
        <v>447</v>
      </c>
      <c r="J977" s="6" t="s">
        <v>607</v>
      </c>
      <c r="N977" s="6" t="s">
        <v>446</v>
      </c>
      <c r="S977" s="6" t="s">
        <v>447</v>
      </c>
      <c r="W977" s="6" t="s">
        <v>608</v>
      </c>
    </row>
    <row r="978" spans="1:25" ht="13.5" customHeight="1" x14ac:dyDescent="0.35">
      <c r="A978" s="6" t="s">
        <v>450</v>
      </c>
      <c r="B978" s="6" t="s">
        <v>451</v>
      </c>
      <c r="C978" s="6" t="s">
        <v>452</v>
      </c>
      <c r="D978" s="6" t="s">
        <v>453</v>
      </c>
      <c r="E978" s="6" t="s">
        <v>454</v>
      </c>
      <c r="F978" s="25">
        <v>128</v>
      </c>
      <c r="G978" s="25">
        <v>64</v>
      </c>
      <c r="H978" s="25">
        <v>32</v>
      </c>
      <c r="I978" s="25">
        <v>16</v>
      </c>
      <c r="J978" s="25" t="s">
        <v>455</v>
      </c>
      <c r="K978" s="25" t="s">
        <v>456</v>
      </c>
      <c r="L978" s="25" t="s">
        <v>457</v>
      </c>
      <c r="N978" s="6" t="s">
        <v>451</v>
      </c>
      <c r="O978" s="6" t="s">
        <v>453</v>
      </c>
      <c r="P978" s="6" t="s">
        <v>450</v>
      </c>
      <c r="Q978" s="6" t="s">
        <v>452</v>
      </c>
      <c r="R978" s="6" t="s">
        <v>458</v>
      </c>
      <c r="S978" s="25">
        <v>128</v>
      </c>
      <c r="T978" s="25">
        <v>64</v>
      </c>
      <c r="U978" s="25">
        <v>32</v>
      </c>
      <c r="V978" s="25">
        <v>16</v>
      </c>
      <c r="W978" s="25" t="s">
        <v>455</v>
      </c>
      <c r="X978" s="25" t="s">
        <v>456</v>
      </c>
      <c r="Y978" s="25" t="s">
        <v>457</v>
      </c>
    </row>
    <row r="979" spans="1:25" ht="13.5" customHeight="1" x14ac:dyDescent="0.3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</row>
    <row r="980" spans="1:25" ht="13.5" customHeight="1" x14ac:dyDescent="0.3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</row>
    <row r="981" spans="1:25" ht="13.5" customHeight="1" x14ac:dyDescent="0.3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</row>
    <row r="982" spans="1:25" ht="13.5" customHeight="1" x14ac:dyDescent="0.3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</row>
    <row r="983" spans="1:25" ht="13.5" customHeight="1" x14ac:dyDescent="0.3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</row>
    <row r="984" spans="1:25" ht="13.5" customHeight="1" x14ac:dyDescent="0.35">
      <c r="H984" s="25"/>
      <c r="I984" s="25"/>
      <c r="J984" s="25"/>
      <c r="K984" s="25"/>
      <c r="L984" s="25"/>
      <c r="U984" s="25"/>
      <c r="V984" s="25"/>
      <c r="W984" s="25"/>
      <c r="X984" s="25"/>
      <c r="Y984" s="25"/>
    </row>
    <row r="985" spans="1:25" ht="13.5" customHeight="1" x14ac:dyDescent="0.35">
      <c r="H985" s="25"/>
      <c r="I985" s="25"/>
      <c r="J985" s="25"/>
      <c r="K985" s="25"/>
      <c r="L985" s="25"/>
      <c r="U985" s="25"/>
      <c r="V985" s="25"/>
      <c r="W985" s="25"/>
      <c r="X985" s="25"/>
      <c r="Y985" s="25"/>
    </row>
    <row r="986" spans="1:25" ht="13.5" customHeight="1" x14ac:dyDescent="0.35">
      <c r="K986" s="25"/>
      <c r="L986" s="25"/>
      <c r="X986" s="25"/>
      <c r="Y986" s="25"/>
    </row>
    <row r="987" spans="1:25" ht="13.5" customHeight="1" x14ac:dyDescent="0.35">
      <c r="K987" s="25"/>
      <c r="L987" s="25"/>
      <c r="X987" s="25"/>
      <c r="Y987" s="25"/>
    </row>
    <row r="988" spans="1:25" ht="13.5" customHeight="1" x14ac:dyDescent="0.35"/>
    <row r="989" spans="1:25" ht="13.5" customHeight="1" x14ac:dyDescent="0.35">
      <c r="A989" s="6" t="str">
        <f>sections!F69</f>
        <v>HEN Brad Campbell</v>
      </c>
      <c r="N989" s="6" t="str">
        <f>sections!F70</f>
        <v>MNU Mitch Jolley</v>
      </c>
    </row>
    <row r="990" spans="1:25" ht="13.5" customHeight="1" x14ac:dyDescent="0.35">
      <c r="A990" s="6" t="s">
        <v>446</v>
      </c>
      <c r="F990" s="6" t="s">
        <v>447</v>
      </c>
      <c r="J990" s="6" t="s">
        <v>609</v>
      </c>
      <c r="N990" s="6" t="s">
        <v>446</v>
      </c>
      <c r="S990" s="6" t="s">
        <v>447</v>
      </c>
      <c r="W990" s="6" t="s">
        <v>610</v>
      </c>
    </row>
    <row r="991" spans="1:25" ht="13.5" customHeight="1" x14ac:dyDescent="0.35">
      <c r="A991" s="6" t="s">
        <v>452</v>
      </c>
      <c r="B991" s="6" t="s">
        <v>454</v>
      </c>
      <c r="C991" s="6" t="s">
        <v>451</v>
      </c>
      <c r="D991" s="6" t="s">
        <v>458</v>
      </c>
      <c r="E991" s="6" t="s">
        <v>450</v>
      </c>
      <c r="F991" s="25">
        <v>128</v>
      </c>
      <c r="G991" s="25">
        <v>64</v>
      </c>
      <c r="H991" s="25">
        <v>32</v>
      </c>
      <c r="I991" s="25">
        <v>16</v>
      </c>
      <c r="J991" s="25" t="s">
        <v>455</v>
      </c>
      <c r="K991" s="25" t="s">
        <v>456</v>
      </c>
      <c r="L991" s="25" t="s">
        <v>457</v>
      </c>
      <c r="N991" s="6" t="s">
        <v>453</v>
      </c>
      <c r="O991" s="6" t="s">
        <v>450</v>
      </c>
      <c r="P991" s="6" t="s">
        <v>458</v>
      </c>
      <c r="Q991" s="6" t="s">
        <v>454</v>
      </c>
      <c r="R991" s="6" t="s">
        <v>451</v>
      </c>
      <c r="S991" s="25">
        <v>128</v>
      </c>
      <c r="T991" s="25">
        <v>64</v>
      </c>
      <c r="U991" s="25">
        <v>32</v>
      </c>
      <c r="V991" s="25">
        <v>16</v>
      </c>
      <c r="W991" s="25" t="s">
        <v>455</v>
      </c>
      <c r="X991" s="25" t="s">
        <v>456</v>
      </c>
      <c r="Y991" s="25" t="s">
        <v>457</v>
      </c>
    </row>
    <row r="992" spans="1:25" ht="13.5" customHeight="1" x14ac:dyDescent="0.3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</row>
    <row r="993" spans="1:25" ht="13.5" customHeight="1" x14ac:dyDescent="0.3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</row>
    <row r="994" spans="1:25" ht="13.5" customHeight="1" x14ac:dyDescent="0.3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</row>
    <row r="995" spans="1:25" ht="13.5" customHeight="1" x14ac:dyDescent="0.3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</row>
    <row r="996" spans="1:25" ht="13.5" customHeight="1" x14ac:dyDescent="0.3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</row>
    <row r="997" spans="1:25" ht="13.5" customHeight="1" x14ac:dyDescent="0.35">
      <c r="H997" s="25"/>
      <c r="I997" s="25"/>
      <c r="J997" s="25"/>
      <c r="K997" s="25"/>
      <c r="L997" s="25"/>
      <c r="U997" s="25"/>
      <c r="V997" s="25"/>
      <c r="W997" s="25"/>
      <c r="X997" s="25"/>
      <c r="Y997" s="25"/>
    </row>
    <row r="998" spans="1:25" ht="13.5" customHeight="1" x14ac:dyDescent="0.35">
      <c r="H998" s="25"/>
      <c r="I998" s="25"/>
      <c r="J998" s="25"/>
      <c r="K998" s="25"/>
      <c r="L998" s="25"/>
      <c r="U998" s="25"/>
      <c r="V998" s="25"/>
      <c r="W998" s="25"/>
      <c r="X998" s="25"/>
      <c r="Y998" s="25"/>
    </row>
    <row r="999" spans="1:25" ht="13.5" customHeight="1" x14ac:dyDescent="0.35">
      <c r="K999" s="25"/>
      <c r="L999" s="25"/>
      <c r="X999" s="25"/>
      <c r="Y999" s="25"/>
    </row>
    <row r="1000" spans="1:25" ht="13.5" customHeight="1" x14ac:dyDescent="0.35">
      <c r="K1000" s="25"/>
      <c r="L1000" s="25"/>
      <c r="X1000" s="25"/>
      <c r="Y1000" s="25"/>
    </row>
    <row r="1001" spans="1:25" ht="13.5" customHeight="1" x14ac:dyDescent="0.35"/>
    <row r="1002" spans="1:25" ht="13.5" customHeight="1" x14ac:dyDescent="0.35">
      <c r="A1002" s="6" t="str">
        <f>sections!F71</f>
        <v>HOW Nina Massold</v>
      </c>
      <c r="N1002" s="6" t="str">
        <f>sections!F72</f>
        <v>PAT Maria Gratwick</v>
      </c>
    </row>
    <row r="1003" spans="1:25" ht="13.5" customHeight="1" x14ac:dyDescent="0.35">
      <c r="A1003" s="6" t="s">
        <v>446</v>
      </c>
      <c r="F1003" s="6" t="s">
        <v>447</v>
      </c>
      <c r="J1003" s="6" t="s">
        <v>611</v>
      </c>
      <c r="N1003" s="6" t="s">
        <v>446</v>
      </c>
      <c r="S1003" s="6" t="s">
        <v>447</v>
      </c>
      <c r="W1003" s="6" t="s">
        <v>612</v>
      </c>
    </row>
    <row r="1004" spans="1:25" ht="13.5" customHeight="1" x14ac:dyDescent="0.35">
      <c r="A1004" s="6" t="s">
        <v>454</v>
      </c>
      <c r="B1004" s="6" t="s">
        <v>458</v>
      </c>
      <c r="C1004" s="6" t="s">
        <v>453</v>
      </c>
      <c r="D1004" s="6" t="s">
        <v>450</v>
      </c>
      <c r="E1004" s="6" t="s">
        <v>452</v>
      </c>
      <c r="F1004" s="25">
        <v>128</v>
      </c>
      <c r="G1004" s="25">
        <v>64</v>
      </c>
      <c r="H1004" s="25">
        <v>32</v>
      </c>
      <c r="I1004" s="25">
        <v>16</v>
      </c>
      <c r="J1004" s="25" t="s">
        <v>455</v>
      </c>
      <c r="K1004" s="25" t="s">
        <v>456</v>
      </c>
      <c r="L1004" s="25" t="s">
        <v>457</v>
      </c>
      <c r="N1004" s="6" t="s">
        <v>458</v>
      </c>
      <c r="O1004" s="6" t="s">
        <v>452</v>
      </c>
      <c r="P1004" s="6" t="s">
        <v>454</v>
      </c>
      <c r="Q1004" s="6" t="s">
        <v>451</v>
      </c>
      <c r="R1004" s="6" t="s">
        <v>453</v>
      </c>
      <c r="S1004" s="25">
        <v>128</v>
      </c>
      <c r="T1004" s="25">
        <v>64</v>
      </c>
      <c r="U1004" s="25">
        <v>32</v>
      </c>
      <c r="V1004" s="25">
        <v>16</v>
      </c>
      <c r="W1004" s="25" t="s">
        <v>455</v>
      </c>
      <c r="X1004" s="25" t="s">
        <v>456</v>
      </c>
      <c r="Y1004" s="25" t="s">
        <v>457</v>
      </c>
    </row>
    <row r="1005" spans="1:25" ht="13.5" customHeight="1" x14ac:dyDescent="0.3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</row>
    <row r="1006" spans="1:25" ht="13.5" customHeight="1" x14ac:dyDescent="0.35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</row>
    <row r="1007" spans="1:25" ht="13.5" customHeight="1" x14ac:dyDescent="0.35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</row>
    <row r="1008" spans="1:25" ht="13.5" customHeight="1" x14ac:dyDescent="0.35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</row>
    <row r="1009" spans="1:25" ht="13.5" customHeight="1" x14ac:dyDescent="0.35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</row>
    <row r="1010" spans="1:25" ht="13.5" customHeight="1" x14ac:dyDescent="0.35">
      <c r="H1010" s="25"/>
      <c r="I1010" s="25"/>
      <c r="J1010" s="25"/>
      <c r="K1010" s="25"/>
      <c r="L1010" s="25"/>
      <c r="U1010" s="25"/>
      <c r="V1010" s="25"/>
      <c r="W1010" s="25"/>
      <c r="X1010" s="25"/>
      <c r="Y1010" s="25"/>
    </row>
    <row r="1011" spans="1:25" ht="13.5" customHeight="1" x14ac:dyDescent="0.35">
      <c r="H1011" s="25"/>
      <c r="I1011" s="25"/>
      <c r="J1011" s="25"/>
      <c r="K1011" s="25"/>
      <c r="L1011" s="25"/>
      <c r="U1011" s="25"/>
      <c r="V1011" s="25"/>
      <c r="W1011" s="25"/>
      <c r="X1011" s="25"/>
      <c r="Y1011" s="25"/>
    </row>
    <row r="1012" spans="1:25" ht="13.5" customHeight="1" x14ac:dyDescent="0.35">
      <c r="K1012" s="25"/>
      <c r="L1012" s="25"/>
      <c r="X1012" s="25"/>
      <c r="Y1012" s="25"/>
    </row>
    <row r="1013" spans="1:25" ht="13.5" customHeight="1" x14ac:dyDescent="0.35">
      <c r="K1013" s="25"/>
      <c r="L1013" s="25"/>
      <c r="X1013" s="25"/>
      <c r="Y1013" s="25"/>
    </row>
    <row r="1014" spans="1:25" ht="13.5" customHeight="1" x14ac:dyDescent="0.35"/>
    <row r="1015" spans="1:25" ht="13.5" customHeight="1" x14ac:dyDescent="0.35">
      <c r="A1015" s="6" t="str">
        <f>sections!B75</f>
        <v>NPL Riley O'Donnell</v>
      </c>
      <c r="N1015" s="6" t="str">
        <f>sections!B76</f>
        <v>PAT Nick Leaf</v>
      </c>
    </row>
    <row r="1016" spans="1:25" ht="13.5" customHeight="1" x14ac:dyDescent="0.35">
      <c r="A1016" s="6" t="s">
        <v>446</v>
      </c>
      <c r="F1016" s="6" t="s">
        <v>447</v>
      </c>
      <c r="J1016" s="6" t="s">
        <v>613</v>
      </c>
      <c r="N1016" s="6" t="s">
        <v>446</v>
      </c>
      <c r="S1016" s="6" t="s">
        <v>447</v>
      </c>
      <c r="W1016" s="6" t="s">
        <v>614</v>
      </c>
    </row>
    <row r="1017" spans="1:25" ht="13.5" customHeight="1" x14ac:dyDescent="0.35">
      <c r="A1017" s="6" t="s">
        <v>450</v>
      </c>
      <c r="B1017" s="6" t="s">
        <v>451</v>
      </c>
      <c r="C1017" s="6" t="s">
        <v>452</v>
      </c>
      <c r="D1017" s="6" t="s">
        <v>453</v>
      </c>
      <c r="E1017" s="6" t="s">
        <v>454</v>
      </c>
      <c r="F1017" s="25">
        <v>128</v>
      </c>
      <c r="G1017" s="25">
        <v>64</v>
      </c>
      <c r="H1017" s="25">
        <v>32</v>
      </c>
      <c r="I1017" s="25">
        <v>16</v>
      </c>
      <c r="J1017" s="25" t="s">
        <v>455</v>
      </c>
      <c r="K1017" s="25" t="s">
        <v>456</v>
      </c>
      <c r="L1017" s="25" t="s">
        <v>457</v>
      </c>
      <c r="N1017" s="6" t="s">
        <v>451</v>
      </c>
      <c r="O1017" s="6" t="s">
        <v>453</v>
      </c>
      <c r="P1017" s="6" t="s">
        <v>450</v>
      </c>
      <c r="Q1017" s="6" t="s">
        <v>452</v>
      </c>
      <c r="R1017" s="6" t="s">
        <v>458</v>
      </c>
      <c r="S1017" s="25">
        <v>128</v>
      </c>
      <c r="T1017" s="25">
        <v>64</v>
      </c>
      <c r="U1017" s="25">
        <v>32</v>
      </c>
      <c r="V1017" s="25">
        <v>16</v>
      </c>
      <c r="W1017" s="25" t="s">
        <v>455</v>
      </c>
      <c r="X1017" s="25" t="s">
        <v>456</v>
      </c>
      <c r="Y1017" s="25" t="s">
        <v>457</v>
      </c>
    </row>
    <row r="1018" spans="1:25" ht="13.5" customHeight="1" x14ac:dyDescent="0.35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</row>
    <row r="1019" spans="1:25" ht="13.5" customHeight="1" x14ac:dyDescent="0.35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</row>
    <row r="1020" spans="1:25" ht="13.5" customHeight="1" x14ac:dyDescent="0.35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</row>
    <row r="1021" spans="1:25" ht="13.5" customHeight="1" x14ac:dyDescent="0.35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</row>
    <row r="1022" spans="1:25" ht="13.5" customHeight="1" x14ac:dyDescent="0.35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</row>
    <row r="1023" spans="1:25" ht="13.5" customHeight="1" x14ac:dyDescent="0.35">
      <c r="H1023" s="25"/>
      <c r="I1023" s="25"/>
      <c r="J1023" s="25"/>
      <c r="K1023" s="25"/>
      <c r="L1023" s="25"/>
      <c r="U1023" s="25"/>
      <c r="V1023" s="25"/>
      <c r="W1023" s="25"/>
      <c r="X1023" s="25"/>
      <c r="Y1023" s="25"/>
    </row>
    <row r="1024" spans="1:25" ht="13.5" customHeight="1" x14ac:dyDescent="0.35">
      <c r="H1024" s="25"/>
      <c r="I1024" s="25"/>
      <c r="J1024" s="25"/>
      <c r="K1024" s="25"/>
      <c r="L1024" s="25"/>
      <c r="U1024" s="25"/>
      <c r="V1024" s="25"/>
      <c r="W1024" s="25"/>
      <c r="X1024" s="25"/>
      <c r="Y1024" s="25"/>
    </row>
    <row r="1025" spans="1:25" ht="13.5" customHeight="1" x14ac:dyDescent="0.35">
      <c r="K1025" s="25"/>
      <c r="L1025" s="25"/>
      <c r="X1025" s="25"/>
      <c r="Y1025" s="25"/>
    </row>
    <row r="1026" spans="1:25" ht="13.5" customHeight="1" x14ac:dyDescent="0.35">
      <c r="K1026" s="25"/>
      <c r="L1026" s="25"/>
      <c r="X1026" s="25"/>
      <c r="Y1026" s="25"/>
    </row>
    <row r="1027" spans="1:25" ht="13.5" customHeight="1" x14ac:dyDescent="0.35"/>
    <row r="1028" spans="1:25" ht="13.5" customHeight="1" x14ac:dyDescent="0.35">
      <c r="A1028" s="6" t="str">
        <f>sections!B77</f>
        <v>SWA Carl Price</v>
      </c>
      <c r="N1028" s="6" t="str">
        <f>sections!B78</f>
        <v>BAYS Cam Bowman</v>
      </c>
    </row>
    <row r="1029" spans="1:25" ht="13.5" customHeight="1" x14ac:dyDescent="0.35">
      <c r="A1029" s="6" t="s">
        <v>446</v>
      </c>
      <c r="F1029" s="6" t="s">
        <v>447</v>
      </c>
      <c r="J1029" s="6" t="s">
        <v>615</v>
      </c>
      <c r="N1029" s="6" t="s">
        <v>446</v>
      </c>
      <c r="S1029" s="6" t="s">
        <v>447</v>
      </c>
      <c r="W1029" s="6" t="s">
        <v>616</v>
      </c>
    </row>
    <row r="1030" spans="1:25" ht="13.5" customHeight="1" x14ac:dyDescent="0.35">
      <c r="A1030" s="6" t="s">
        <v>452</v>
      </c>
      <c r="B1030" s="6" t="s">
        <v>454</v>
      </c>
      <c r="C1030" s="6" t="s">
        <v>451</v>
      </c>
      <c r="D1030" s="6" t="s">
        <v>458</v>
      </c>
      <c r="E1030" s="6" t="s">
        <v>450</v>
      </c>
      <c r="F1030" s="25">
        <v>128</v>
      </c>
      <c r="G1030" s="25">
        <v>64</v>
      </c>
      <c r="H1030" s="25">
        <v>32</v>
      </c>
      <c r="I1030" s="25">
        <v>16</v>
      </c>
      <c r="J1030" s="25" t="s">
        <v>455</v>
      </c>
      <c r="K1030" s="25" t="s">
        <v>456</v>
      </c>
      <c r="L1030" s="25" t="s">
        <v>457</v>
      </c>
      <c r="N1030" s="6" t="s">
        <v>453</v>
      </c>
      <c r="O1030" s="6" t="s">
        <v>450</v>
      </c>
      <c r="P1030" s="6" t="s">
        <v>458</v>
      </c>
      <c r="Q1030" s="6" t="s">
        <v>454</v>
      </c>
      <c r="R1030" s="6" t="s">
        <v>451</v>
      </c>
      <c r="S1030" s="25">
        <v>128</v>
      </c>
      <c r="T1030" s="25">
        <v>64</v>
      </c>
      <c r="U1030" s="25">
        <v>32</v>
      </c>
      <c r="V1030" s="25">
        <v>16</v>
      </c>
      <c r="W1030" s="25" t="s">
        <v>455</v>
      </c>
      <c r="X1030" s="25" t="s">
        <v>456</v>
      </c>
      <c r="Y1030" s="25" t="s">
        <v>457</v>
      </c>
    </row>
    <row r="1031" spans="1:25" ht="13.5" customHeight="1" x14ac:dyDescent="0.35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</row>
    <row r="1032" spans="1:25" ht="13.5" customHeight="1" x14ac:dyDescent="0.35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</row>
    <row r="1033" spans="1:25" ht="13.5" customHeight="1" x14ac:dyDescent="0.35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</row>
    <row r="1034" spans="1:25" ht="13.5" customHeight="1" x14ac:dyDescent="0.35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</row>
    <row r="1035" spans="1:25" ht="13.5" customHeight="1" x14ac:dyDescent="0.35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</row>
    <row r="1036" spans="1:25" ht="13.5" customHeight="1" x14ac:dyDescent="0.35">
      <c r="H1036" s="25"/>
      <c r="I1036" s="25"/>
      <c r="J1036" s="25"/>
      <c r="K1036" s="25"/>
      <c r="L1036" s="25"/>
      <c r="U1036" s="25"/>
      <c r="V1036" s="25"/>
      <c r="W1036" s="25"/>
      <c r="X1036" s="25"/>
      <c r="Y1036" s="25"/>
    </row>
    <row r="1037" spans="1:25" ht="13.5" customHeight="1" x14ac:dyDescent="0.35">
      <c r="H1037" s="25"/>
      <c r="I1037" s="25"/>
      <c r="J1037" s="25"/>
      <c r="K1037" s="25"/>
      <c r="L1037" s="25"/>
      <c r="U1037" s="25"/>
      <c r="V1037" s="25"/>
      <c r="W1037" s="25"/>
      <c r="X1037" s="25"/>
      <c r="Y1037" s="25"/>
    </row>
    <row r="1038" spans="1:25" ht="13.5" customHeight="1" x14ac:dyDescent="0.35">
      <c r="K1038" s="25"/>
      <c r="L1038" s="25"/>
      <c r="X1038" s="25"/>
      <c r="Y1038" s="25"/>
    </row>
    <row r="1039" spans="1:25" ht="13.5" customHeight="1" x14ac:dyDescent="0.35">
      <c r="K1039" s="25"/>
      <c r="L1039" s="25"/>
      <c r="X1039" s="25"/>
      <c r="Y1039" s="25"/>
    </row>
    <row r="1040" spans="1:25" ht="13.5" customHeight="1" x14ac:dyDescent="0.35"/>
    <row r="1041" spans="1:25" ht="13.5" customHeight="1" x14ac:dyDescent="0.35">
      <c r="A1041" s="6" t="str">
        <f>sections!B79</f>
        <v>HOW Neil Barnes</v>
      </c>
      <c r="N1041" s="6" t="str">
        <f>sections!B80</f>
        <v>PAT Ramend Raniga</v>
      </c>
    </row>
    <row r="1042" spans="1:25" ht="13.5" customHeight="1" x14ac:dyDescent="0.35">
      <c r="A1042" s="6" t="s">
        <v>446</v>
      </c>
      <c r="F1042" s="6" t="s">
        <v>447</v>
      </c>
      <c r="J1042" s="6" t="s">
        <v>617</v>
      </c>
      <c r="N1042" s="6" t="s">
        <v>446</v>
      </c>
      <c r="S1042" s="6" t="s">
        <v>447</v>
      </c>
      <c r="W1042" s="6" t="s">
        <v>618</v>
      </c>
    </row>
    <row r="1043" spans="1:25" ht="13.5" customHeight="1" x14ac:dyDescent="0.35">
      <c r="A1043" s="6" t="s">
        <v>454</v>
      </c>
      <c r="B1043" s="6" t="s">
        <v>458</v>
      </c>
      <c r="C1043" s="6" t="s">
        <v>453</v>
      </c>
      <c r="D1043" s="6" t="s">
        <v>450</v>
      </c>
      <c r="E1043" s="6" t="s">
        <v>452</v>
      </c>
      <c r="F1043" s="25">
        <v>128</v>
      </c>
      <c r="G1043" s="25">
        <v>64</v>
      </c>
      <c r="H1043" s="25">
        <v>32</v>
      </c>
      <c r="I1043" s="25">
        <v>16</v>
      </c>
      <c r="J1043" s="25" t="s">
        <v>455</v>
      </c>
      <c r="K1043" s="25" t="s">
        <v>456</v>
      </c>
      <c r="L1043" s="25" t="s">
        <v>457</v>
      </c>
      <c r="N1043" s="6" t="s">
        <v>458</v>
      </c>
      <c r="O1043" s="6" t="s">
        <v>452</v>
      </c>
      <c r="P1043" s="6" t="s">
        <v>454</v>
      </c>
      <c r="Q1043" s="6" t="s">
        <v>451</v>
      </c>
      <c r="R1043" s="6" t="s">
        <v>453</v>
      </c>
      <c r="S1043" s="25">
        <v>128</v>
      </c>
      <c r="T1043" s="25">
        <v>64</v>
      </c>
      <c r="U1043" s="25">
        <v>32</v>
      </c>
      <c r="V1043" s="25">
        <v>16</v>
      </c>
      <c r="W1043" s="25" t="s">
        <v>455</v>
      </c>
      <c r="X1043" s="25" t="s">
        <v>456</v>
      </c>
      <c r="Y1043" s="25" t="s">
        <v>457</v>
      </c>
    </row>
    <row r="1044" spans="1:25" ht="13.5" customHeight="1" x14ac:dyDescent="0.35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</row>
    <row r="1045" spans="1:25" ht="13.5" customHeight="1" x14ac:dyDescent="0.35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</row>
    <row r="1046" spans="1:25" ht="13.5" customHeight="1" x14ac:dyDescent="0.35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</row>
    <row r="1047" spans="1:25" ht="13.5" customHeight="1" x14ac:dyDescent="0.35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</row>
    <row r="1048" spans="1:25" ht="13.5" customHeight="1" x14ac:dyDescent="0.35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</row>
    <row r="1049" spans="1:25" ht="13.5" customHeight="1" x14ac:dyDescent="0.35">
      <c r="H1049" s="25"/>
      <c r="I1049" s="25"/>
      <c r="J1049" s="25"/>
      <c r="K1049" s="25"/>
      <c r="L1049" s="25"/>
      <c r="U1049" s="25"/>
      <c r="V1049" s="25"/>
      <c r="W1049" s="25"/>
      <c r="X1049" s="25"/>
      <c r="Y1049" s="25"/>
    </row>
    <row r="1050" spans="1:25" ht="13.5" customHeight="1" x14ac:dyDescent="0.35">
      <c r="H1050" s="25"/>
      <c r="I1050" s="25"/>
      <c r="J1050" s="25"/>
      <c r="K1050" s="25"/>
      <c r="L1050" s="25"/>
      <c r="U1050" s="25"/>
      <c r="V1050" s="25"/>
      <c r="W1050" s="25"/>
      <c r="X1050" s="25"/>
      <c r="Y1050" s="25"/>
    </row>
    <row r="1051" spans="1:25" ht="13.5" customHeight="1" x14ac:dyDescent="0.35">
      <c r="K1051" s="25"/>
      <c r="L1051" s="25"/>
      <c r="X1051" s="25"/>
      <c r="Y1051" s="25"/>
    </row>
    <row r="1052" spans="1:25" ht="13.5" customHeight="1" x14ac:dyDescent="0.35">
      <c r="K1052" s="25"/>
      <c r="L1052" s="25"/>
      <c r="X1052" s="25"/>
      <c r="Y1052" s="25"/>
    </row>
    <row r="1053" spans="1:25" ht="13.5" customHeight="1" x14ac:dyDescent="0.35"/>
    <row r="1054" spans="1:25" ht="13.5" customHeight="1" x14ac:dyDescent="0.35">
      <c r="A1054" s="6" t="str">
        <f>sections!D75</f>
        <v>WAI Riley James</v>
      </c>
      <c r="N1054" s="6" t="str">
        <f>sections!D76</f>
        <v>BAYS Neil Bowman</v>
      </c>
    </row>
    <row r="1055" spans="1:25" ht="13.5" customHeight="1" x14ac:dyDescent="0.35">
      <c r="A1055" s="6" t="s">
        <v>446</v>
      </c>
      <c r="F1055" s="6" t="s">
        <v>447</v>
      </c>
      <c r="J1055" s="6" t="s">
        <v>619</v>
      </c>
      <c r="N1055" s="6" t="s">
        <v>446</v>
      </c>
      <c r="S1055" s="6" t="s">
        <v>447</v>
      </c>
      <c r="W1055" s="6" t="s">
        <v>620</v>
      </c>
    </row>
    <row r="1056" spans="1:25" ht="13.5" customHeight="1" x14ac:dyDescent="0.35">
      <c r="A1056" s="6" t="s">
        <v>450</v>
      </c>
      <c r="B1056" s="6" t="s">
        <v>451</v>
      </c>
      <c r="C1056" s="6" t="s">
        <v>452</v>
      </c>
      <c r="D1056" s="6" t="s">
        <v>453</v>
      </c>
      <c r="E1056" s="6" t="s">
        <v>454</v>
      </c>
      <c r="F1056" s="25">
        <v>128</v>
      </c>
      <c r="G1056" s="25">
        <v>64</v>
      </c>
      <c r="H1056" s="25">
        <v>32</v>
      </c>
      <c r="I1056" s="25">
        <v>16</v>
      </c>
      <c r="J1056" s="25" t="s">
        <v>455</v>
      </c>
      <c r="K1056" s="25" t="s">
        <v>456</v>
      </c>
      <c r="L1056" s="25" t="s">
        <v>457</v>
      </c>
      <c r="N1056" s="6" t="s">
        <v>451</v>
      </c>
      <c r="O1056" s="6" t="s">
        <v>453</v>
      </c>
      <c r="P1056" s="6" t="s">
        <v>450</v>
      </c>
      <c r="Q1056" s="6" t="s">
        <v>452</v>
      </c>
      <c r="R1056" s="6" t="s">
        <v>458</v>
      </c>
      <c r="S1056" s="25">
        <v>128</v>
      </c>
      <c r="T1056" s="25">
        <v>64</v>
      </c>
      <c r="U1056" s="25">
        <v>32</v>
      </c>
      <c r="V1056" s="25">
        <v>16</v>
      </c>
      <c r="W1056" s="25" t="s">
        <v>455</v>
      </c>
      <c r="X1056" s="25" t="s">
        <v>456</v>
      </c>
      <c r="Y1056" s="25" t="s">
        <v>457</v>
      </c>
    </row>
    <row r="1057" spans="1:25" ht="13.5" customHeight="1" x14ac:dyDescent="0.35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</row>
    <row r="1058" spans="1:25" ht="13.5" customHeight="1" x14ac:dyDescent="0.35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</row>
    <row r="1059" spans="1:25" ht="13.5" customHeight="1" x14ac:dyDescent="0.35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</row>
    <row r="1060" spans="1:25" ht="13.5" customHeight="1" x14ac:dyDescent="0.35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</row>
    <row r="1061" spans="1:25" ht="13.5" customHeight="1" x14ac:dyDescent="0.35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</row>
    <row r="1062" spans="1:25" ht="13.5" customHeight="1" x14ac:dyDescent="0.35">
      <c r="H1062" s="25"/>
      <c r="I1062" s="25"/>
      <c r="J1062" s="25"/>
      <c r="K1062" s="25"/>
      <c r="L1062" s="25"/>
      <c r="U1062" s="25"/>
      <c r="V1062" s="25"/>
      <c r="W1062" s="25"/>
      <c r="X1062" s="25"/>
      <c r="Y1062" s="25"/>
    </row>
    <row r="1063" spans="1:25" ht="13.5" customHeight="1" x14ac:dyDescent="0.35">
      <c r="H1063" s="25"/>
      <c r="I1063" s="25"/>
      <c r="J1063" s="25"/>
      <c r="K1063" s="25"/>
      <c r="L1063" s="25"/>
      <c r="U1063" s="25"/>
      <c r="V1063" s="25"/>
      <c r="W1063" s="25"/>
      <c r="X1063" s="25"/>
      <c r="Y1063" s="25"/>
    </row>
    <row r="1064" spans="1:25" ht="13.5" customHeight="1" x14ac:dyDescent="0.35">
      <c r="K1064" s="25"/>
      <c r="L1064" s="25"/>
      <c r="X1064" s="25"/>
      <c r="Y1064" s="25"/>
    </row>
    <row r="1065" spans="1:25" ht="13.5" customHeight="1" x14ac:dyDescent="0.35">
      <c r="K1065" s="25"/>
      <c r="L1065" s="25"/>
      <c r="X1065" s="25"/>
      <c r="Y1065" s="25"/>
    </row>
    <row r="1066" spans="1:25" ht="13.5" customHeight="1" x14ac:dyDescent="0.35"/>
    <row r="1067" spans="1:25" ht="13.5" customHeight="1" x14ac:dyDescent="0.35">
      <c r="A1067" s="6" t="str">
        <f>sections!D77</f>
        <v>NPL Patrick Duffy</v>
      </c>
      <c r="N1067" s="6" t="str">
        <f>sections!D78</f>
        <v>PAT Antonio Tupuola</v>
      </c>
    </row>
    <row r="1068" spans="1:25" ht="13.5" customHeight="1" x14ac:dyDescent="0.35">
      <c r="A1068" s="6" t="s">
        <v>446</v>
      </c>
      <c r="F1068" s="6" t="s">
        <v>447</v>
      </c>
      <c r="J1068" s="6" t="s">
        <v>621</v>
      </c>
      <c r="N1068" s="6" t="s">
        <v>446</v>
      </c>
      <c r="S1068" s="6" t="s">
        <v>447</v>
      </c>
      <c r="W1068" s="6" t="s">
        <v>622</v>
      </c>
    </row>
    <row r="1069" spans="1:25" ht="13.5" customHeight="1" x14ac:dyDescent="0.35">
      <c r="A1069" s="6" t="s">
        <v>452</v>
      </c>
      <c r="B1069" s="6" t="s">
        <v>454</v>
      </c>
      <c r="C1069" s="6" t="s">
        <v>451</v>
      </c>
      <c r="D1069" s="6" t="s">
        <v>458</v>
      </c>
      <c r="E1069" s="6" t="s">
        <v>450</v>
      </c>
      <c r="F1069" s="25">
        <v>128</v>
      </c>
      <c r="G1069" s="25">
        <v>64</v>
      </c>
      <c r="H1069" s="25">
        <v>32</v>
      </c>
      <c r="I1069" s="25">
        <v>16</v>
      </c>
      <c r="J1069" s="25" t="s">
        <v>455</v>
      </c>
      <c r="K1069" s="25" t="s">
        <v>456</v>
      </c>
      <c r="L1069" s="25" t="s">
        <v>457</v>
      </c>
      <c r="N1069" s="6" t="s">
        <v>453</v>
      </c>
      <c r="O1069" s="6" t="s">
        <v>450</v>
      </c>
      <c r="P1069" s="6" t="s">
        <v>458</v>
      </c>
      <c r="Q1069" s="6" t="s">
        <v>454</v>
      </c>
      <c r="R1069" s="6" t="s">
        <v>451</v>
      </c>
      <c r="S1069" s="25">
        <v>128</v>
      </c>
      <c r="T1069" s="25">
        <v>64</v>
      </c>
      <c r="U1069" s="25">
        <v>32</v>
      </c>
      <c r="V1069" s="25">
        <v>16</v>
      </c>
      <c r="W1069" s="25" t="s">
        <v>455</v>
      </c>
      <c r="X1069" s="25" t="s">
        <v>456</v>
      </c>
      <c r="Y1069" s="25" t="s">
        <v>457</v>
      </c>
    </row>
    <row r="1070" spans="1:25" ht="13.5" customHeight="1" x14ac:dyDescent="0.35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</row>
    <row r="1071" spans="1:25" ht="13.5" customHeight="1" x14ac:dyDescent="0.35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</row>
    <row r="1072" spans="1:25" ht="13.5" customHeight="1" x14ac:dyDescent="0.35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</row>
    <row r="1073" spans="1:25" ht="13.5" customHeight="1" x14ac:dyDescent="0.35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</row>
    <row r="1074" spans="1:25" ht="13.5" customHeight="1" x14ac:dyDescent="0.35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</row>
    <row r="1075" spans="1:25" ht="13.5" customHeight="1" x14ac:dyDescent="0.35">
      <c r="H1075" s="25"/>
      <c r="I1075" s="25"/>
      <c r="J1075" s="25"/>
      <c r="K1075" s="25"/>
      <c r="L1075" s="25"/>
      <c r="U1075" s="25"/>
      <c r="V1075" s="25"/>
      <c r="W1075" s="25"/>
      <c r="X1075" s="25"/>
      <c r="Y1075" s="25"/>
    </row>
    <row r="1076" spans="1:25" ht="13.5" customHeight="1" x14ac:dyDescent="0.35">
      <c r="H1076" s="25"/>
      <c r="I1076" s="25"/>
      <c r="J1076" s="25"/>
      <c r="K1076" s="25"/>
      <c r="L1076" s="25"/>
      <c r="U1076" s="25"/>
      <c r="V1076" s="25"/>
      <c r="W1076" s="25"/>
      <c r="X1076" s="25"/>
      <c r="Y1076" s="25"/>
    </row>
    <row r="1077" spans="1:25" ht="13.5" customHeight="1" x14ac:dyDescent="0.35">
      <c r="K1077" s="25"/>
      <c r="L1077" s="25"/>
      <c r="X1077" s="25"/>
      <c r="Y1077" s="25"/>
    </row>
    <row r="1078" spans="1:25" ht="13.5" customHeight="1" x14ac:dyDescent="0.35">
      <c r="K1078" s="25"/>
      <c r="L1078" s="25"/>
      <c r="X1078" s="25"/>
      <c r="Y1078" s="25"/>
    </row>
    <row r="1079" spans="1:25" ht="13.5" customHeight="1" x14ac:dyDescent="0.35"/>
    <row r="1080" spans="1:25" ht="13.5" customHeight="1" x14ac:dyDescent="0.35">
      <c r="A1080" s="6" t="str">
        <f>sections!D79</f>
        <v>PUK Ramon Apanui</v>
      </c>
      <c r="N1080" s="6" t="str">
        <f>sections!D80</f>
        <v>SWA Clayton Gray</v>
      </c>
    </row>
    <row r="1081" spans="1:25" ht="13.5" customHeight="1" x14ac:dyDescent="0.35">
      <c r="A1081" s="6" t="s">
        <v>446</v>
      </c>
      <c r="F1081" s="6" t="s">
        <v>447</v>
      </c>
      <c r="J1081" s="6" t="s">
        <v>623</v>
      </c>
      <c r="N1081" s="6" t="s">
        <v>446</v>
      </c>
      <c r="S1081" s="6" t="s">
        <v>447</v>
      </c>
      <c r="W1081" s="6" t="s">
        <v>624</v>
      </c>
    </row>
    <row r="1082" spans="1:25" ht="13.5" customHeight="1" x14ac:dyDescent="0.35">
      <c r="A1082" s="6" t="s">
        <v>454</v>
      </c>
      <c r="B1082" s="6" t="s">
        <v>458</v>
      </c>
      <c r="C1082" s="6" t="s">
        <v>453</v>
      </c>
      <c r="D1082" s="6" t="s">
        <v>450</v>
      </c>
      <c r="E1082" s="6" t="s">
        <v>452</v>
      </c>
      <c r="F1082" s="25">
        <v>128</v>
      </c>
      <c r="G1082" s="25">
        <v>64</v>
      </c>
      <c r="H1082" s="25">
        <v>32</v>
      </c>
      <c r="I1082" s="25">
        <v>16</v>
      </c>
      <c r="J1082" s="25" t="s">
        <v>455</v>
      </c>
      <c r="K1082" s="25" t="s">
        <v>456</v>
      </c>
      <c r="L1082" s="25" t="s">
        <v>457</v>
      </c>
      <c r="N1082" s="6" t="s">
        <v>458</v>
      </c>
      <c r="O1082" s="6" t="s">
        <v>452</v>
      </c>
      <c r="P1082" s="6" t="s">
        <v>454</v>
      </c>
      <c r="Q1082" s="6" t="s">
        <v>451</v>
      </c>
      <c r="R1082" s="6" t="s">
        <v>453</v>
      </c>
      <c r="S1082" s="25">
        <v>128</v>
      </c>
      <c r="T1082" s="25">
        <v>64</v>
      </c>
      <c r="U1082" s="25">
        <v>32</v>
      </c>
      <c r="V1082" s="25">
        <v>16</v>
      </c>
      <c r="W1082" s="25" t="s">
        <v>455</v>
      </c>
      <c r="X1082" s="25" t="s">
        <v>456</v>
      </c>
      <c r="Y1082" s="25" t="s">
        <v>457</v>
      </c>
    </row>
    <row r="1083" spans="1:25" ht="13.5" customHeight="1" x14ac:dyDescent="0.35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</row>
    <row r="1084" spans="1:25" ht="13.5" customHeight="1" x14ac:dyDescent="0.35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25"/>
      <c r="L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</row>
    <row r="1085" spans="1:25" ht="13.5" customHeight="1" x14ac:dyDescent="0.35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</row>
    <row r="1086" spans="1:25" ht="13.5" customHeight="1" x14ac:dyDescent="0.35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</row>
    <row r="1087" spans="1:25" ht="13.5" customHeight="1" x14ac:dyDescent="0.35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25"/>
      <c r="L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</row>
    <row r="1088" spans="1:25" ht="13.5" customHeight="1" x14ac:dyDescent="0.35">
      <c r="H1088" s="25"/>
      <c r="I1088" s="25"/>
      <c r="J1088" s="25"/>
      <c r="K1088" s="25"/>
      <c r="L1088" s="25"/>
      <c r="U1088" s="25"/>
      <c r="V1088" s="25"/>
      <c r="W1088" s="25"/>
      <c r="X1088" s="25"/>
      <c r="Y1088" s="25"/>
    </row>
    <row r="1089" spans="1:25" ht="13.5" customHeight="1" x14ac:dyDescent="0.35">
      <c r="H1089" s="25"/>
      <c r="I1089" s="25"/>
      <c r="J1089" s="25"/>
      <c r="K1089" s="25"/>
      <c r="L1089" s="25"/>
      <c r="U1089" s="25"/>
      <c r="V1089" s="25"/>
      <c r="W1089" s="25"/>
      <c r="X1089" s="25"/>
      <c r="Y1089" s="25"/>
    </row>
    <row r="1090" spans="1:25" ht="13.5" customHeight="1" x14ac:dyDescent="0.35">
      <c r="K1090" s="25"/>
      <c r="L1090" s="25"/>
      <c r="X1090" s="25"/>
      <c r="Y1090" s="25"/>
    </row>
    <row r="1091" spans="1:25" ht="13.5" customHeight="1" x14ac:dyDescent="0.35">
      <c r="K1091" s="25"/>
      <c r="L1091" s="25"/>
      <c r="X1091" s="25"/>
      <c r="Y1091" s="25"/>
    </row>
    <row r="1092" spans="1:25" ht="13.5" customHeight="1" x14ac:dyDescent="0.35"/>
    <row r="1093" spans="1:25" ht="13.5" customHeight="1" x14ac:dyDescent="0.35">
      <c r="A1093" s="6" t="str">
        <f>sections!F75</f>
        <v>MNU Richard Parata</v>
      </c>
      <c r="N1093" s="6" t="str">
        <f>sections!F76</f>
        <v>WAI Bryan Lawrence</v>
      </c>
    </row>
    <row r="1094" spans="1:25" ht="13.5" customHeight="1" x14ac:dyDescent="0.35">
      <c r="A1094" s="6" t="s">
        <v>446</v>
      </c>
      <c r="F1094" s="6" t="s">
        <v>447</v>
      </c>
      <c r="J1094" s="6" t="s">
        <v>625</v>
      </c>
      <c r="N1094" s="6" t="s">
        <v>446</v>
      </c>
      <c r="S1094" s="6" t="s">
        <v>447</v>
      </c>
      <c r="W1094" s="6" t="s">
        <v>626</v>
      </c>
    </row>
    <row r="1095" spans="1:25" ht="13.5" customHeight="1" x14ac:dyDescent="0.35">
      <c r="A1095" s="6" t="s">
        <v>450</v>
      </c>
      <c r="B1095" s="6" t="s">
        <v>451</v>
      </c>
      <c r="C1095" s="6" t="s">
        <v>452</v>
      </c>
      <c r="D1095" s="6" t="s">
        <v>453</v>
      </c>
      <c r="E1095" s="6" t="s">
        <v>454</v>
      </c>
      <c r="F1095" s="25">
        <v>128</v>
      </c>
      <c r="G1095" s="25">
        <v>64</v>
      </c>
      <c r="H1095" s="25">
        <v>32</v>
      </c>
      <c r="I1095" s="25">
        <v>16</v>
      </c>
      <c r="J1095" s="25" t="s">
        <v>455</v>
      </c>
      <c r="K1095" s="25" t="s">
        <v>456</v>
      </c>
      <c r="L1095" s="25" t="s">
        <v>457</v>
      </c>
      <c r="N1095" s="6" t="s">
        <v>451</v>
      </c>
      <c r="O1095" s="6" t="s">
        <v>453</v>
      </c>
      <c r="P1095" s="6" t="s">
        <v>450</v>
      </c>
      <c r="Q1095" s="6" t="s">
        <v>452</v>
      </c>
      <c r="R1095" s="6" t="s">
        <v>458</v>
      </c>
      <c r="S1095" s="25">
        <v>128</v>
      </c>
      <c r="T1095" s="25">
        <v>64</v>
      </c>
      <c r="U1095" s="25">
        <v>32</v>
      </c>
      <c r="V1095" s="25">
        <v>16</v>
      </c>
      <c r="W1095" s="25" t="s">
        <v>455</v>
      </c>
      <c r="X1095" s="25" t="s">
        <v>456</v>
      </c>
      <c r="Y1095" s="25" t="s">
        <v>457</v>
      </c>
    </row>
    <row r="1096" spans="1:25" ht="13.5" customHeight="1" x14ac:dyDescent="0.35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25"/>
      <c r="L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</row>
    <row r="1097" spans="1:25" ht="13.5" customHeight="1" x14ac:dyDescent="0.35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</row>
    <row r="1098" spans="1:25" ht="13.5" customHeight="1" x14ac:dyDescent="0.35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</row>
    <row r="1099" spans="1:25" ht="13.5" customHeight="1" x14ac:dyDescent="0.35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</row>
    <row r="1100" spans="1:25" ht="13.5" customHeight="1" x14ac:dyDescent="0.35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</row>
    <row r="1101" spans="1:25" ht="13.5" customHeight="1" x14ac:dyDescent="0.35">
      <c r="H1101" s="25"/>
      <c r="I1101" s="25"/>
      <c r="J1101" s="25"/>
      <c r="K1101" s="25"/>
      <c r="L1101" s="25"/>
      <c r="U1101" s="25"/>
      <c r="V1101" s="25"/>
      <c r="W1101" s="25"/>
      <c r="X1101" s="25"/>
      <c r="Y1101" s="25"/>
    </row>
    <row r="1102" spans="1:25" ht="13.5" customHeight="1" x14ac:dyDescent="0.35">
      <c r="H1102" s="25"/>
      <c r="I1102" s="25"/>
      <c r="J1102" s="25"/>
      <c r="K1102" s="25"/>
      <c r="L1102" s="25"/>
      <c r="U1102" s="25"/>
      <c r="V1102" s="25"/>
      <c r="W1102" s="25"/>
      <c r="X1102" s="25"/>
      <c r="Y1102" s="25"/>
    </row>
    <row r="1103" spans="1:25" ht="13.5" customHeight="1" x14ac:dyDescent="0.35">
      <c r="K1103" s="25"/>
      <c r="L1103" s="25"/>
      <c r="X1103" s="25"/>
      <c r="Y1103" s="25"/>
    </row>
    <row r="1104" spans="1:25" ht="13.5" customHeight="1" x14ac:dyDescent="0.35">
      <c r="K1104" s="25"/>
      <c r="L1104" s="25"/>
      <c r="X1104" s="25"/>
      <c r="Y1104" s="25"/>
    </row>
    <row r="1105" spans="1:25" ht="13.5" customHeight="1" x14ac:dyDescent="0.35"/>
    <row r="1106" spans="1:25" ht="13.5" customHeight="1" x14ac:dyDescent="0.35">
      <c r="A1106" s="6" t="str">
        <f>sections!F77</f>
        <v>PAT Chris Walker</v>
      </c>
      <c r="N1106" s="6" t="str">
        <f>sections!F78</f>
        <v>HOW Michael Daniell</v>
      </c>
    </row>
    <row r="1107" spans="1:25" ht="13.5" customHeight="1" x14ac:dyDescent="0.35">
      <c r="A1107" s="6" t="s">
        <v>446</v>
      </c>
      <c r="F1107" s="6" t="s">
        <v>447</v>
      </c>
      <c r="J1107" s="6" t="s">
        <v>627</v>
      </c>
      <c r="N1107" s="6" t="s">
        <v>446</v>
      </c>
      <c r="S1107" s="6" t="s">
        <v>447</v>
      </c>
      <c r="W1107" s="6" t="s">
        <v>628</v>
      </c>
    </row>
    <row r="1108" spans="1:25" ht="13.5" customHeight="1" x14ac:dyDescent="0.35">
      <c r="A1108" s="6" t="s">
        <v>452</v>
      </c>
      <c r="B1108" s="6" t="s">
        <v>454</v>
      </c>
      <c r="C1108" s="6" t="s">
        <v>451</v>
      </c>
      <c r="D1108" s="6" t="s">
        <v>458</v>
      </c>
      <c r="E1108" s="6" t="s">
        <v>450</v>
      </c>
      <c r="F1108" s="25">
        <v>128</v>
      </c>
      <c r="G1108" s="25">
        <v>64</v>
      </c>
      <c r="H1108" s="25">
        <v>32</v>
      </c>
      <c r="I1108" s="25">
        <v>16</v>
      </c>
      <c r="J1108" s="25" t="s">
        <v>455</v>
      </c>
      <c r="K1108" s="25" t="s">
        <v>456</v>
      </c>
      <c r="L1108" s="25" t="s">
        <v>457</v>
      </c>
      <c r="N1108" s="6" t="s">
        <v>453</v>
      </c>
      <c r="O1108" s="6" t="s">
        <v>450</v>
      </c>
      <c r="P1108" s="6" t="s">
        <v>458</v>
      </c>
      <c r="Q1108" s="6" t="s">
        <v>454</v>
      </c>
      <c r="R1108" s="6" t="s">
        <v>451</v>
      </c>
      <c r="S1108" s="25">
        <v>128</v>
      </c>
      <c r="T1108" s="25">
        <v>64</v>
      </c>
      <c r="U1108" s="25">
        <v>32</v>
      </c>
      <c r="V1108" s="25">
        <v>16</v>
      </c>
      <c r="W1108" s="25" t="s">
        <v>455</v>
      </c>
      <c r="X1108" s="25" t="s">
        <v>456</v>
      </c>
      <c r="Y1108" s="25" t="s">
        <v>457</v>
      </c>
    </row>
    <row r="1109" spans="1:25" ht="13.5" customHeight="1" x14ac:dyDescent="0.35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25"/>
      <c r="L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</row>
    <row r="1110" spans="1:25" ht="13.5" customHeight="1" x14ac:dyDescent="0.35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25"/>
      <c r="L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</row>
    <row r="1111" spans="1:25" ht="13.5" customHeight="1" x14ac:dyDescent="0.35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25"/>
      <c r="L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</row>
    <row r="1112" spans="1:25" ht="13.5" customHeight="1" x14ac:dyDescent="0.35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25"/>
      <c r="L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</row>
    <row r="1113" spans="1:25" ht="13.5" customHeight="1" x14ac:dyDescent="0.35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</row>
    <row r="1114" spans="1:25" ht="13.5" customHeight="1" x14ac:dyDescent="0.35">
      <c r="H1114" s="25"/>
      <c r="I1114" s="25"/>
      <c r="J1114" s="25"/>
      <c r="K1114" s="25"/>
      <c r="L1114" s="25"/>
      <c r="U1114" s="25"/>
      <c r="V1114" s="25"/>
      <c r="W1114" s="25"/>
      <c r="X1114" s="25"/>
      <c r="Y1114" s="25"/>
    </row>
    <row r="1115" spans="1:25" ht="13.5" customHeight="1" x14ac:dyDescent="0.35">
      <c r="H1115" s="25"/>
      <c r="I1115" s="25"/>
      <c r="J1115" s="25"/>
      <c r="K1115" s="25"/>
      <c r="L1115" s="25"/>
      <c r="U1115" s="25"/>
      <c r="V1115" s="25"/>
      <c r="W1115" s="25"/>
      <c r="X1115" s="25"/>
      <c r="Y1115" s="25"/>
    </row>
    <row r="1116" spans="1:25" ht="13.5" customHeight="1" x14ac:dyDescent="0.35">
      <c r="K1116" s="25"/>
      <c r="L1116" s="25"/>
      <c r="X1116" s="25"/>
      <c r="Y1116" s="25"/>
    </row>
    <row r="1117" spans="1:25" ht="13.5" customHeight="1" x14ac:dyDescent="0.35">
      <c r="K1117" s="25"/>
      <c r="L1117" s="25"/>
      <c r="X1117" s="25"/>
      <c r="Y1117" s="25"/>
    </row>
    <row r="1118" spans="1:25" ht="13.5" customHeight="1" x14ac:dyDescent="0.35"/>
    <row r="1119" spans="1:25" ht="13.5" customHeight="1" x14ac:dyDescent="0.35">
      <c r="A1119" s="6" t="str">
        <f>sections!F79</f>
        <v>BAYS Thys Kruger</v>
      </c>
      <c r="N1119" s="6" t="str">
        <f>sections!F80</f>
        <v>SWA Tatum Manning</v>
      </c>
    </row>
    <row r="1120" spans="1:25" ht="13.5" customHeight="1" x14ac:dyDescent="0.35">
      <c r="A1120" s="6" t="s">
        <v>446</v>
      </c>
      <c r="F1120" s="6" t="s">
        <v>447</v>
      </c>
      <c r="J1120" s="6" t="s">
        <v>629</v>
      </c>
      <c r="N1120" s="6" t="s">
        <v>446</v>
      </c>
      <c r="S1120" s="6" t="s">
        <v>447</v>
      </c>
      <c r="W1120" s="6" t="s">
        <v>630</v>
      </c>
    </row>
    <row r="1121" spans="1:25" ht="13.5" customHeight="1" x14ac:dyDescent="0.35">
      <c r="A1121" s="6" t="s">
        <v>454</v>
      </c>
      <c r="B1121" s="6" t="s">
        <v>458</v>
      </c>
      <c r="C1121" s="6" t="s">
        <v>453</v>
      </c>
      <c r="D1121" s="6" t="s">
        <v>450</v>
      </c>
      <c r="E1121" s="6" t="s">
        <v>452</v>
      </c>
      <c r="F1121" s="25">
        <v>128</v>
      </c>
      <c r="G1121" s="25">
        <v>64</v>
      </c>
      <c r="H1121" s="25">
        <v>32</v>
      </c>
      <c r="I1121" s="25">
        <v>16</v>
      </c>
      <c r="J1121" s="25" t="s">
        <v>455</v>
      </c>
      <c r="K1121" s="25" t="s">
        <v>456</v>
      </c>
      <c r="L1121" s="25" t="s">
        <v>457</v>
      </c>
      <c r="N1121" s="6" t="s">
        <v>458</v>
      </c>
      <c r="O1121" s="6" t="s">
        <v>452</v>
      </c>
      <c r="P1121" s="6" t="s">
        <v>454</v>
      </c>
      <c r="Q1121" s="6" t="s">
        <v>451</v>
      </c>
      <c r="R1121" s="6" t="s">
        <v>453</v>
      </c>
      <c r="S1121" s="25">
        <v>128</v>
      </c>
      <c r="T1121" s="25">
        <v>64</v>
      </c>
      <c r="U1121" s="25">
        <v>32</v>
      </c>
      <c r="V1121" s="25">
        <v>16</v>
      </c>
      <c r="W1121" s="25" t="s">
        <v>455</v>
      </c>
      <c r="X1121" s="25" t="s">
        <v>456</v>
      </c>
      <c r="Y1121" s="25" t="s">
        <v>457</v>
      </c>
    </row>
    <row r="1122" spans="1:25" ht="13.5" customHeight="1" x14ac:dyDescent="0.35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25"/>
      <c r="L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</row>
    <row r="1123" spans="1:25" ht="13.5" customHeight="1" x14ac:dyDescent="0.35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25"/>
      <c r="L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</row>
    <row r="1124" spans="1:25" ht="13.5" customHeight="1" x14ac:dyDescent="0.35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25"/>
      <c r="L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</row>
    <row r="1125" spans="1:25" ht="13.5" customHeight="1" x14ac:dyDescent="0.35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25"/>
      <c r="L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</row>
    <row r="1126" spans="1:25" ht="13.5" customHeight="1" x14ac:dyDescent="0.35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25"/>
      <c r="L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</row>
    <row r="1127" spans="1:25" ht="13.5" customHeight="1" x14ac:dyDescent="0.35">
      <c r="H1127" s="25"/>
      <c r="I1127" s="25"/>
      <c r="J1127" s="25"/>
      <c r="K1127" s="25"/>
      <c r="L1127" s="25"/>
      <c r="U1127" s="25"/>
      <c r="V1127" s="25"/>
      <c r="W1127" s="25"/>
      <c r="X1127" s="25"/>
      <c r="Y1127" s="25"/>
    </row>
    <row r="1128" spans="1:25" ht="13.5" customHeight="1" x14ac:dyDescent="0.35">
      <c r="H1128" s="25"/>
      <c r="I1128" s="25"/>
      <c r="J1128" s="25"/>
      <c r="K1128" s="25"/>
      <c r="L1128" s="25"/>
      <c r="U1128" s="25"/>
      <c r="V1128" s="25"/>
      <c r="W1128" s="25"/>
      <c r="X1128" s="25"/>
      <c r="Y1128" s="25"/>
    </row>
    <row r="1129" spans="1:25" ht="13.5" customHeight="1" x14ac:dyDescent="0.35">
      <c r="K1129" s="25"/>
      <c r="L1129" s="25"/>
      <c r="X1129" s="25"/>
      <c r="Y1129" s="25"/>
    </row>
    <row r="1130" spans="1:25" ht="13.5" customHeight="1" x14ac:dyDescent="0.35">
      <c r="K1130" s="25"/>
      <c r="L1130" s="25"/>
      <c r="X1130" s="25"/>
      <c r="Y1130" s="25"/>
    </row>
    <row r="1131" spans="1:25" ht="13.5" customHeight="1" x14ac:dyDescent="0.35"/>
    <row r="1132" spans="1:25" ht="13.5" customHeight="1" x14ac:dyDescent="0.35">
      <c r="A1132" s="6" t="str">
        <f>sections!B83</f>
        <v>OTAK Laurence Bishop</v>
      </c>
      <c r="N1132" s="6" t="str">
        <f>sections!B84</f>
        <v>TOK Graham Mitchell</v>
      </c>
    </row>
    <row r="1133" spans="1:25" ht="13.5" customHeight="1" x14ac:dyDescent="0.35">
      <c r="A1133" s="6" t="s">
        <v>446</v>
      </c>
      <c r="F1133" s="6" t="s">
        <v>447</v>
      </c>
      <c r="J1133" s="6" t="s">
        <v>631</v>
      </c>
      <c r="N1133" s="6" t="s">
        <v>446</v>
      </c>
      <c r="S1133" s="6" t="s">
        <v>447</v>
      </c>
      <c r="W1133" s="6" t="s">
        <v>632</v>
      </c>
    </row>
    <row r="1134" spans="1:25" ht="13.5" customHeight="1" x14ac:dyDescent="0.35">
      <c r="A1134" s="6" t="s">
        <v>450</v>
      </c>
      <c r="B1134" s="6" t="s">
        <v>451</v>
      </c>
      <c r="C1134" s="6" t="s">
        <v>452</v>
      </c>
      <c r="D1134" s="6" t="s">
        <v>453</v>
      </c>
      <c r="E1134" s="6" t="s">
        <v>454</v>
      </c>
      <c r="F1134" s="25">
        <v>128</v>
      </c>
      <c r="G1134" s="25">
        <v>64</v>
      </c>
      <c r="H1134" s="25">
        <v>32</v>
      </c>
      <c r="I1134" s="25">
        <v>16</v>
      </c>
      <c r="J1134" s="25" t="s">
        <v>455</v>
      </c>
      <c r="K1134" s="25" t="s">
        <v>456</v>
      </c>
      <c r="L1134" s="25" t="s">
        <v>457</v>
      </c>
      <c r="N1134" s="6" t="s">
        <v>451</v>
      </c>
      <c r="O1134" s="6" t="s">
        <v>453</v>
      </c>
      <c r="P1134" s="6" t="s">
        <v>450</v>
      </c>
      <c r="Q1134" s="6" t="s">
        <v>452</v>
      </c>
      <c r="R1134" s="6" t="s">
        <v>458</v>
      </c>
      <c r="S1134" s="25">
        <v>128</v>
      </c>
      <c r="T1134" s="25">
        <v>64</v>
      </c>
      <c r="U1134" s="25">
        <v>32</v>
      </c>
      <c r="V1134" s="25">
        <v>16</v>
      </c>
      <c r="W1134" s="25" t="s">
        <v>455</v>
      </c>
      <c r="X1134" s="25" t="s">
        <v>456</v>
      </c>
      <c r="Y1134" s="25" t="s">
        <v>457</v>
      </c>
    </row>
    <row r="1135" spans="1:25" ht="13.5" customHeight="1" x14ac:dyDescent="0.35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25"/>
      <c r="L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</row>
    <row r="1136" spans="1:25" ht="13.5" customHeight="1" x14ac:dyDescent="0.35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25"/>
      <c r="L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</row>
    <row r="1137" spans="1:25" ht="13.5" customHeight="1" x14ac:dyDescent="0.35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25"/>
      <c r="L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</row>
    <row r="1138" spans="1:25" ht="13.5" customHeight="1" x14ac:dyDescent="0.35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25"/>
      <c r="L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</row>
    <row r="1139" spans="1:25" ht="13.5" customHeight="1" x14ac:dyDescent="0.35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25"/>
      <c r="L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</row>
    <row r="1140" spans="1:25" ht="13.5" customHeight="1" x14ac:dyDescent="0.35">
      <c r="H1140" s="25"/>
      <c r="I1140" s="25"/>
      <c r="J1140" s="25"/>
      <c r="K1140" s="25"/>
      <c r="L1140" s="25"/>
      <c r="U1140" s="25"/>
      <c r="V1140" s="25"/>
      <c r="W1140" s="25"/>
      <c r="X1140" s="25"/>
      <c r="Y1140" s="25"/>
    </row>
    <row r="1141" spans="1:25" ht="13.5" customHeight="1" x14ac:dyDescent="0.35">
      <c r="H1141" s="25"/>
      <c r="I1141" s="25"/>
      <c r="J1141" s="25"/>
      <c r="K1141" s="25"/>
      <c r="L1141" s="25"/>
      <c r="U1141" s="25"/>
      <c r="V1141" s="25"/>
      <c r="W1141" s="25"/>
      <c r="X1141" s="25"/>
      <c r="Y1141" s="25"/>
    </row>
    <row r="1142" spans="1:25" ht="13.5" customHeight="1" x14ac:dyDescent="0.35">
      <c r="K1142" s="25"/>
      <c r="L1142" s="25"/>
      <c r="X1142" s="25"/>
      <c r="Y1142" s="25"/>
    </row>
    <row r="1143" spans="1:25" ht="13.5" customHeight="1" x14ac:dyDescent="0.35">
      <c r="K1143" s="25"/>
      <c r="L1143" s="25"/>
      <c r="X1143" s="25"/>
      <c r="Y1143" s="25"/>
    </row>
    <row r="1144" spans="1:25" ht="13.5" customHeight="1" x14ac:dyDescent="0.35"/>
    <row r="1145" spans="1:25" ht="13.5" customHeight="1" x14ac:dyDescent="0.35">
      <c r="A1145" s="6" t="str">
        <f>sections!B85</f>
        <v xml:space="preserve">SWA Jared Rawlings </v>
      </c>
      <c r="N1145" s="6" t="str">
        <f>sections!B86</f>
        <v>BAYS Hayden Morris</v>
      </c>
    </row>
    <row r="1146" spans="1:25" ht="13.5" customHeight="1" x14ac:dyDescent="0.35">
      <c r="A1146" s="6" t="s">
        <v>446</v>
      </c>
      <c r="F1146" s="6" t="s">
        <v>447</v>
      </c>
      <c r="J1146" s="6" t="s">
        <v>633</v>
      </c>
      <c r="N1146" s="6" t="s">
        <v>446</v>
      </c>
      <c r="S1146" s="6" t="s">
        <v>447</v>
      </c>
      <c r="W1146" s="6" t="s">
        <v>634</v>
      </c>
    </row>
    <row r="1147" spans="1:25" ht="13.5" customHeight="1" x14ac:dyDescent="0.35">
      <c r="A1147" s="6" t="s">
        <v>452</v>
      </c>
      <c r="B1147" s="6" t="s">
        <v>454</v>
      </c>
      <c r="C1147" s="6" t="s">
        <v>451</v>
      </c>
      <c r="D1147" s="6" t="s">
        <v>458</v>
      </c>
      <c r="E1147" s="6" t="s">
        <v>450</v>
      </c>
      <c r="F1147" s="25">
        <v>128</v>
      </c>
      <c r="G1147" s="25">
        <v>64</v>
      </c>
      <c r="H1147" s="25">
        <v>32</v>
      </c>
      <c r="I1147" s="25">
        <v>16</v>
      </c>
      <c r="J1147" s="25" t="s">
        <v>455</v>
      </c>
      <c r="K1147" s="25" t="s">
        <v>456</v>
      </c>
      <c r="L1147" s="25" t="s">
        <v>457</v>
      </c>
      <c r="N1147" s="6" t="s">
        <v>453</v>
      </c>
      <c r="O1147" s="6" t="s">
        <v>450</v>
      </c>
      <c r="P1147" s="6" t="s">
        <v>458</v>
      </c>
      <c r="Q1147" s="6" t="s">
        <v>454</v>
      </c>
      <c r="R1147" s="6" t="s">
        <v>451</v>
      </c>
      <c r="S1147" s="25">
        <v>128</v>
      </c>
      <c r="T1147" s="25">
        <v>64</v>
      </c>
      <c r="U1147" s="25">
        <v>32</v>
      </c>
      <c r="V1147" s="25">
        <v>16</v>
      </c>
      <c r="W1147" s="25" t="s">
        <v>455</v>
      </c>
      <c r="X1147" s="25" t="s">
        <v>456</v>
      </c>
      <c r="Y1147" s="25" t="s">
        <v>457</v>
      </c>
    </row>
    <row r="1148" spans="1:25" ht="13.5" customHeight="1" x14ac:dyDescent="0.35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25"/>
      <c r="L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</row>
    <row r="1149" spans="1:25" ht="13.5" customHeight="1" x14ac:dyDescent="0.35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25"/>
      <c r="L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</row>
    <row r="1150" spans="1:25" ht="13.5" customHeight="1" x14ac:dyDescent="0.35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25"/>
      <c r="L1150" s="25"/>
      <c r="N1150" s="25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</row>
    <row r="1151" spans="1:25" ht="13.5" customHeight="1" x14ac:dyDescent="0.35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25"/>
      <c r="L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</row>
    <row r="1152" spans="1:25" ht="13.5" customHeight="1" x14ac:dyDescent="0.35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25"/>
      <c r="L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</row>
    <row r="1153" spans="1:25" ht="13.5" customHeight="1" x14ac:dyDescent="0.35">
      <c r="H1153" s="25"/>
      <c r="I1153" s="25"/>
      <c r="J1153" s="25"/>
      <c r="K1153" s="25"/>
      <c r="L1153" s="25"/>
      <c r="U1153" s="25"/>
      <c r="V1153" s="25"/>
      <c r="W1153" s="25"/>
      <c r="X1153" s="25"/>
      <c r="Y1153" s="25"/>
    </row>
    <row r="1154" spans="1:25" ht="13.5" customHeight="1" x14ac:dyDescent="0.35">
      <c r="H1154" s="25"/>
      <c r="I1154" s="25"/>
      <c r="J1154" s="25"/>
      <c r="K1154" s="25"/>
      <c r="L1154" s="25"/>
      <c r="U1154" s="25"/>
      <c r="V1154" s="25"/>
      <c r="W1154" s="25"/>
      <c r="X1154" s="25"/>
      <c r="Y1154" s="25"/>
    </row>
    <row r="1155" spans="1:25" ht="13.5" customHeight="1" x14ac:dyDescent="0.35">
      <c r="K1155" s="25"/>
      <c r="L1155" s="25"/>
      <c r="X1155" s="25"/>
      <c r="Y1155" s="25"/>
    </row>
    <row r="1156" spans="1:25" ht="13.5" customHeight="1" x14ac:dyDescent="0.35">
      <c r="K1156" s="25"/>
      <c r="L1156" s="25"/>
      <c r="X1156" s="25"/>
      <c r="Y1156" s="25"/>
    </row>
    <row r="1157" spans="1:25" ht="13.5" customHeight="1" x14ac:dyDescent="0.35"/>
    <row r="1158" spans="1:25" ht="13.5" customHeight="1" x14ac:dyDescent="0.35">
      <c r="A1158" s="6" t="str">
        <f>sections!B87</f>
        <v>WHAK Mark Parkinson</v>
      </c>
      <c r="N1158" s="6" t="str">
        <f>sections!B88</f>
        <v>PAT Fred Winterstein</v>
      </c>
    </row>
    <row r="1159" spans="1:25" ht="13.5" customHeight="1" x14ac:dyDescent="0.35">
      <c r="A1159" s="6" t="s">
        <v>446</v>
      </c>
      <c r="F1159" s="6" t="s">
        <v>447</v>
      </c>
      <c r="J1159" s="6" t="s">
        <v>635</v>
      </c>
      <c r="N1159" s="6" t="s">
        <v>446</v>
      </c>
      <c r="S1159" s="6" t="s">
        <v>447</v>
      </c>
      <c r="W1159" s="6" t="s">
        <v>636</v>
      </c>
    </row>
    <row r="1160" spans="1:25" ht="13.5" customHeight="1" x14ac:dyDescent="0.35">
      <c r="A1160" s="6" t="s">
        <v>454</v>
      </c>
      <c r="B1160" s="6" t="s">
        <v>458</v>
      </c>
      <c r="C1160" s="6" t="s">
        <v>453</v>
      </c>
      <c r="D1160" s="6" t="s">
        <v>450</v>
      </c>
      <c r="E1160" s="6" t="s">
        <v>452</v>
      </c>
      <c r="F1160" s="25">
        <v>128</v>
      </c>
      <c r="G1160" s="25">
        <v>64</v>
      </c>
      <c r="H1160" s="25">
        <v>32</v>
      </c>
      <c r="I1160" s="25">
        <v>16</v>
      </c>
      <c r="J1160" s="25" t="s">
        <v>455</v>
      </c>
      <c r="K1160" s="25" t="s">
        <v>456</v>
      </c>
      <c r="L1160" s="25" t="s">
        <v>457</v>
      </c>
      <c r="N1160" s="6" t="s">
        <v>458</v>
      </c>
      <c r="O1160" s="6" t="s">
        <v>452</v>
      </c>
      <c r="P1160" s="6" t="s">
        <v>454</v>
      </c>
      <c r="Q1160" s="6" t="s">
        <v>451</v>
      </c>
      <c r="R1160" s="6" t="s">
        <v>453</v>
      </c>
      <c r="S1160" s="25">
        <v>128</v>
      </c>
      <c r="T1160" s="25">
        <v>64</v>
      </c>
      <c r="U1160" s="25">
        <v>32</v>
      </c>
      <c r="V1160" s="25">
        <v>16</v>
      </c>
      <c r="W1160" s="25" t="s">
        <v>455</v>
      </c>
      <c r="X1160" s="25" t="s">
        <v>456</v>
      </c>
      <c r="Y1160" s="25" t="s">
        <v>457</v>
      </c>
    </row>
    <row r="1161" spans="1:25" ht="13.5" customHeight="1" x14ac:dyDescent="0.35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25"/>
      <c r="L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</row>
    <row r="1162" spans="1:25" ht="13.5" customHeight="1" x14ac:dyDescent="0.35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25"/>
      <c r="L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</row>
    <row r="1163" spans="1:25" ht="13.5" customHeight="1" x14ac:dyDescent="0.35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25"/>
      <c r="L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</row>
    <row r="1164" spans="1:25" ht="13.5" customHeight="1" x14ac:dyDescent="0.35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25"/>
      <c r="L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</row>
    <row r="1165" spans="1:25" ht="13.5" customHeight="1" x14ac:dyDescent="0.35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25"/>
      <c r="L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</row>
    <row r="1166" spans="1:25" ht="13.5" customHeight="1" x14ac:dyDescent="0.35">
      <c r="H1166" s="25"/>
      <c r="I1166" s="25"/>
      <c r="J1166" s="25"/>
      <c r="K1166" s="25"/>
      <c r="L1166" s="25"/>
      <c r="U1166" s="25"/>
      <c r="V1166" s="25"/>
      <c r="W1166" s="25"/>
      <c r="X1166" s="25"/>
      <c r="Y1166" s="25"/>
    </row>
    <row r="1167" spans="1:25" ht="13.5" customHeight="1" x14ac:dyDescent="0.35">
      <c r="H1167" s="25"/>
      <c r="I1167" s="25"/>
      <c r="J1167" s="25"/>
      <c r="K1167" s="25"/>
      <c r="L1167" s="25"/>
      <c r="U1167" s="25"/>
      <c r="V1167" s="25"/>
      <c r="W1167" s="25"/>
      <c r="X1167" s="25"/>
      <c r="Y1167" s="25"/>
    </row>
    <row r="1168" spans="1:25" ht="13.5" customHeight="1" x14ac:dyDescent="0.35">
      <c r="K1168" s="25"/>
      <c r="L1168" s="25"/>
      <c r="X1168" s="25"/>
      <c r="Y1168" s="25"/>
    </row>
    <row r="1169" spans="1:25" ht="13.5" customHeight="1" x14ac:dyDescent="0.35">
      <c r="K1169" s="25"/>
      <c r="L1169" s="25"/>
      <c r="X1169" s="25"/>
      <c r="Y1169" s="25"/>
    </row>
    <row r="1170" spans="1:25" ht="13.5" customHeight="1" x14ac:dyDescent="0.35"/>
    <row r="1171" spans="1:25" ht="13.5" customHeight="1" x14ac:dyDescent="0.35">
      <c r="A1171" s="6" t="str">
        <f>sections!D83</f>
        <v>HAM Sonny Rangiaho</v>
      </c>
      <c r="N1171" s="6" t="str">
        <f>sections!D84</f>
        <v>MNU Marino Hapi</v>
      </c>
    </row>
    <row r="1172" spans="1:25" ht="13.5" customHeight="1" x14ac:dyDescent="0.35">
      <c r="A1172" s="6" t="s">
        <v>446</v>
      </c>
      <c r="F1172" s="6" t="s">
        <v>447</v>
      </c>
      <c r="J1172" s="6" t="s">
        <v>637</v>
      </c>
      <c r="N1172" s="6" t="s">
        <v>446</v>
      </c>
      <c r="S1172" s="6" t="s">
        <v>447</v>
      </c>
      <c r="W1172" s="6" t="s">
        <v>638</v>
      </c>
    </row>
    <row r="1173" spans="1:25" ht="13.5" customHeight="1" x14ac:dyDescent="0.35">
      <c r="A1173" s="6" t="s">
        <v>450</v>
      </c>
      <c r="B1173" s="6" t="s">
        <v>451</v>
      </c>
      <c r="C1173" s="6" t="s">
        <v>452</v>
      </c>
      <c r="D1173" s="6" t="s">
        <v>453</v>
      </c>
      <c r="E1173" s="6" t="s">
        <v>454</v>
      </c>
      <c r="F1173" s="25">
        <v>128</v>
      </c>
      <c r="G1173" s="25">
        <v>64</v>
      </c>
      <c r="H1173" s="25">
        <v>32</v>
      </c>
      <c r="I1173" s="25">
        <v>16</v>
      </c>
      <c r="J1173" s="25" t="s">
        <v>455</v>
      </c>
      <c r="K1173" s="25" t="s">
        <v>456</v>
      </c>
      <c r="L1173" s="25" t="s">
        <v>457</v>
      </c>
      <c r="N1173" s="6" t="s">
        <v>451</v>
      </c>
      <c r="O1173" s="6" t="s">
        <v>453</v>
      </c>
      <c r="P1173" s="6" t="s">
        <v>450</v>
      </c>
      <c r="Q1173" s="6" t="s">
        <v>452</v>
      </c>
      <c r="R1173" s="6" t="s">
        <v>458</v>
      </c>
      <c r="S1173" s="25">
        <v>128</v>
      </c>
      <c r="T1173" s="25">
        <v>64</v>
      </c>
      <c r="U1173" s="25">
        <v>32</v>
      </c>
      <c r="V1173" s="25">
        <v>16</v>
      </c>
      <c r="W1173" s="25" t="s">
        <v>455</v>
      </c>
      <c r="X1173" s="25" t="s">
        <v>456</v>
      </c>
      <c r="Y1173" s="25" t="s">
        <v>457</v>
      </c>
    </row>
    <row r="1174" spans="1:25" ht="13.5" customHeight="1" x14ac:dyDescent="0.35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25"/>
      <c r="L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</row>
    <row r="1175" spans="1:25" ht="13.5" customHeight="1" x14ac:dyDescent="0.35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25"/>
      <c r="L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</row>
    <row r="1176" spans="1:25" ht="13.5" customHeight="1" x14ac:dyDescent="0.35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25"/>
      <c r="L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</row>
    <row r="1177" spans="1:25" ht="13.5" customHeight="1" x14ac:dyDescent="0.35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25"/>
      <c r="L1177" s="25"/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</row>
    <row r="1178" spans="1:25" ht="13.5" customHeight="1" x14ac:dyDescent="0.35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25"/>
      <c r="L1178" s="25"/>
      <c r="N1178" s="25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</row>
    <row r="1179" spans="1:25" ht="13.5" customHeight="1" x14ac:dyDescent="0.35">
      <c r="H1179" s="25"/>
      <c r="I1179" s="25"/>
      <c r="J1179" s="25"/>
      <c r="K1179" s="25"/>
      <c r="L1179" s="25"/>
      <c r="U1179" s="25"/>
      <c r="V1179" s="25"/>
      <c r="W1179" s="25"/>
      <c r="X1179" s="25"/>
      <c r="Y1179" s="25"/>
    </row>
    <row r="1180" spans="1:25" ht="13.5" customHeight="1" x14ac:dyDescent="0.35">
      <c r="H1180" s="25"/>
      <c r="I1180" s="25"/>
      <c r="J1180" s="25"/>
      <c r="K1180" s="25"/>
      <c r="L1180" s="25"/>
      <c r="U1180" s="25"/>
      <c r="V1180" s="25"/>
      <c r="W1180" s="25"/>
      <c r="X1180" s="25"/>
      <c r="Y1180" s="25"/>
    </row>
    <row r="1181" spans="1:25" ht="13.5" customHeight="1" x14ac:dyDescent="0.35">
      <c r="K1181" s="25"/>
      <c r="L1181" s="25"/>
      <c r="X1181" s="25"/>
      <c r="Y1181" s="25"/>
    </row>
    <row r="1182" spans="1:25" ht="13.5" customHeight="1" x14ac:dyDescent="0.35">
      <c r="K1182" s="25"/>
      <c r="L1182" s="25"/>
      <c r="X1182" s="25"/>
      <c r="Y1182" s="25"/>
    </row>
    <row r="1183" spans="1:25" ht="13.5" customHeight="1" x14ac:dyDescent="0.35"/>
    <row r="1184" spans="1:25" ht="13.5" customHeight="1" x14ac:dyDescent="0.35">
      <c r="A1184" s="6" t="str">
        <f>sections!D85</f>
        <v>TGA Dave Harman</v>
      </c>
      <c r="N1184" s="6" t="str">
        <f>sections!D86</f>
        <v>PAT Gavin Anstis</v>
      </c>
    </row>
    <row r="1185" spans="1:25" ht="13.5" customHeight="1" x14ac:dyDescent="0.35">
      <c r="A1185" s="6" t="s">
        <v>446</v>
      </c>
      <c r="F1185" s="6" t="s">
        <v>447</v>
      </c>
      <c r="J1185" s="6" t="s">
        <v>639</v>
      </c>
      <c r="N1185" s="6" t="s">
        <v>446</v>
      </c>
      <c r="S1185" s="6" t="s">
        <v>447</v>
      </c>
      <c r="W1185" s="6" t="s">
        <v>640</v>
      </c>
    </row>
    <row r="1186" spans="1:25" ht="13.5" customHeight="1" x14ac:dyDescent="0.35">
      <c r="A1186" s="6" t="s">
        <v>452</v>
      </c>
      <c r="B1186" s="6" t="s">
        <v>454</v>
      </c>
      <c r="C1186" s="6" t="s">
        <v>451</v>
      </c>
      <c r="D1186" s="6" t="s">
        <v>458</v>
      </c>
      <c r="E1186" s="6" t="s">
        <v>450</v>
      </c>
      <c r="F1186" s="25">
        <v>128</v>
      </c>
      <c r="G1186" s="25">
        <v>64</v>
      </c>
      <c r="H1186" s="25">
        <v>32</v>
      </c>
      <c r="I1186" s="25">
        <v>16</v>
      </c>
      <c r="J1186" s="25" t="s">
        <v>455</v>
      </c>
      <c r="K1186" s="25" t="s">
        <v>456</v>
      </c>
      <c r="L1186" s="25" t="s">
        <v>457</v>
      </c>
      <c r="N1186" s="6" t="s">
        <v>453</v>
      </c>
      <c r="O1186" s="6" t="s">
        <v>450</v>
      </c>
      <c r="P1186" s="6" t="s">
        <v>458</v>
      </c>
      <c r="Q1186" s="6" t="s">
        <v>454</v>
      </c>
      <c r="R1186" s="6" t="s">
        <v>451</v>
      </c>
      <c r="S1186" s="25">
        <v>128</v>
      </c>
      <c r="T1186" s="25">
        <v>64</v>
      </c>
      <c r="U1186" s="25">
        <v>32</v>
      </c>
      <c r="V1186" s="25">
        <v>16</v>
      </c>
      <c r="W1186" s="25" t="s">
        <v>455</v>
      </c>
      <c r="X1186" s="25" t="s">
        <v>456</v>
      </c>
      <c r="Y1186" s="25" t="s">
        <v>457</v>
      </c>
    </row>
    <row r="1187" spans="1:25" ht="13.5" customHeight="1" x14ac:dyDescent="0.35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25"/>
      <c r="L1187" s="25"/>
      <c r="N1187" s="25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</row>
    <row r="1188" spans="1:25" ht="13.5" customHeight="1" x14ac:dyDescent="0.35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25"/>
      <c r="L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</row>
    <row r="1189" spans="1:25" ht="13.5" customHeight="1" x14ac:dyDescent="0.35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25"/>
      <c r="L1189" s="25"/>
      <c r="N1189" s="25"/>
      <c r="O1189" s="25"/>
      <c r="P1189" s="25"/>
      <c r="Q1189" s="25"/>
      <c r="R1189" s="25"/>
      <c r="S1189" s="25"/>
      <c r="T1189" s="25"/>
      <c r="U1189" s="25"/>
      <c r="V1189" s="25"/>
      <c r="W1189" s="25"/>
      <c r="X1189" s="25"/>
      <c r="Y1189" s="25"/>
    </row>
    <row r="1190" spans="1:25" ht="13.5" customHeight="1" x14ac:dyDescent="0.35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25"/>
      <c r="L1190" s="25"/>
      <c r="N1190" s="25"/>
      <c r="O1190" s="25"/>
      <c r="P1190" s="25"/>
      <c r="Q1190" s="25"/>
      <c r="R1190" s="25"/>
      <c r="S1190" s="25"/>
      <c r="T1190" s="25"/>
      <c r="U1190" s="25"/>
      <c r="V1190" s="25"/>
      <c r="W1190" s="25"/>
      <c r="X1190" s="25"/>
      <c r="Y1190" s="25"/>
    </row>
    <row r="1191" spans="1:25" ht="13.5" customHeight="1" x14ac:dyDescent="0.35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25"/>
      <c r="L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</row>
    <row r="1192" spans="1:25" ht="13.5" customHeight="1" x14ac:dyDescent="0.35">
      <c r="H1192" s="25"/>
      <c r="I1192" s="25"/>
      <c r="J1192" s="25"/>
      <c r="K1192" s="25"/>
      <c r="L1192" s="25"/>
      <c r="U1192" s="25"/>
      <c r="V1192" s="25"/>
      <c r="W1192" s="25"/>
      <c r="X1192" s="25"/>
      <c r="Y1192" s="25"/>
    </row>
    <row r="1193" spans="1:25" ht="13.5" customHeight="1" x14ac:dyDescent="0.35">
      <c r="H1193" s="25"/>
      <c r="I1193" s="25"/>
      <c r="J1193" s="25"/>
      <c r="K1193" s="25"/>
      <c r="L1193" s="25"/>
      <c r="U1193" s="25"/>
      <c r="V1193" s="25"/>
      <c r="W1193" s="25"/>
      <c r="X1193" s="25"/>
      <c r="Y1193" s="25"/>
    </row>
    <row r="1194" spans="1:25" ht="13.5" customHeight="1" x14ac:dyDescent="0.35">
      <c r="K1194" s="25"/>
      <c r="L1194" s="25"/>
      <c r="X1194" s="25"/>
      <c r="Y1194" s="25"/>
    </row>
    <row r="1195" spans="1:25" ht="13.5" customHeight="1" x14ac:dyDescent="0.35">
      <c r="K1195" s="25"/>
      <c r="L1195" s="25"/>
      <c r="X1195" s="25"/>
      <c r="Y1195" s="25"/>
    </row>
    <row r="1196" spans="1:25" ht="13.5" customHeight="1" x14ac:dyDescent="0.35"/>
    <row r="1197" spans="1:25" ht="13.5" customHeight="1" x14ac:dyDescent="0.35">
      <c r="A1197" s="6" t="str">
        <f>sections!D87</f>
        <v>BAYS Shayne Hynes</v>
      </c>
      <c r="N1197" s="6" t="str">
        <f>sections!D88</f>
        <v>TOK Jenny Cook</v>
      </c>
    </row>
    <row r="1198" spans="1:25" ht="13.5" customHeight="1" x14ac:dyDescent="0.35">
      <c r="A1198" s="6" t="s">
        <v>446</v>
      </c>
      <c r="F1198" s="6" t="s">
        <v>447</v>
      </c>
      <c r="J1198" s="6" t="s">
        <v>641</v>
      </c>
      <c r="N1198" s="6" t="s">
        <v>446</v>
      </c>
      <c r="S1198" s="6" t="s">
        <v>447</v>
      </c>
      <c r="W1198" s="6" t="s">
        <v>642</v>
      </c>
    </row>
    <row r="1199" spans="1:25" ht="13.5" customHeight="1" x14ac:dyDescent="0.35">
      <c r="A1199" s="6" t="s">
        <v>454</v>
      </c>
      <c r="B1199" s="6" t="s">
        <v>458</v>
      </c>
      <c r="C1199" s="6" t="s">
        <v>453</v>
      </c>
      <c r="D1199" s="6" t="s">
        <v>450</v>
      </c>
      <c r="E1199" s="6" t="s">
        <v>452</v>
      </c>
      <c r="F1199" s="25">
        <v>128</v>
      </c>
      <c r="G1199" s="25">
        <v>64</v>
      </c>
      <c r="H1199" s="25">
        <v>32</v>
      </c>
      <c r="I1199" s="25">
        <v>16</v>
      </c>
      <c r="J1199" s="25" t="s">
        <v>455</v>
      </c>
      <c r="K1199" s="25" t="s">
        <v>456</v>
      </c>
      <c r="L1199" s="25" t="s">
        <v>457</v>
      </c>
      <c r="N1199" s="6" t="s">
        <v>458</v>
      </c>
      <c r="O1199" s="6" t="s">
        <v>452</v>
      </c>
      <c r="P1199" s="6" t="s">
        <v>454</v>
      </c>
      <c r="Q1199" s="6" t="s">
        <v>451</v>
      </c>
      <c r="R1199" s="6" t="s">
        <v>453</v>
      </c>
      <c r="S1199" s="25">
        <v>128</v>
      </c>
      <c r="T1199" s="25">
        <v>64</v>
      </c>
      <c r="U1199" s="25">
        <v>32</v>
      </c>
      <c r="V1199" s="25">
        <v>16</v>
      </c>
      <c r="W1199" s="25" t="s">
        <v>455</v>
      </c>
      <c r="X1199" s="25" t="s">
        <v>456</v>
      </c>
      <c r="Y1199" s="25" t="s">
        <v>457</v>
      </c>
    </row>
    <row r="1200" spans="1:25" ht="13.5" customHeight="1" x14ac:dyDescent="0.35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25"/>
      <c r="L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</row>
    <row r="1201" spans="1:25" ht="13.5" customHeight="1" x14ac:dyDescent="0.35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25"/>
      <c r="L1201" s="25"/>
      <c r="N1201" s="25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</row>
    <row r="1202" spans="1:25" ht="13.5" customHeight="1" x14ac:dyDescent="0.35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25"/>
      <c r="L1202" s="25"/>
      <c r="N1202" s="25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</row>
    <row r="1203" spans="1:25" ht="13.5" customHeight="1" x14ac:dyDescent="0.35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25"/>
      <c r="L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</row>
    <row r="1204" spans="1:25" ht="13.5" customHeight="1" x14ac:dyDescent="0.35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25"/>
      <c r="L1204" s="25"/>
      <c r="N1204" s="25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</row>
    <row r="1205" spans="1:25" ht="13.5" customHeight="1" x14ac:dyDescent="0.35">
      <c r="H1205" s="25"/>
      <c r="I1205" s="25"/>
      <c r="J1205" s="25"/>
      <c r="K1205" s="25"/>
      <c r="L1205" s="25"/>
      <c r="U1205" s="25"/>
      <c r="V1205" s="25"/>
      <c r="W1205" s="25"/>
      <c r="X1205" s="25"/>
      <c r="Y1205" s="25"/>
    </row>
    <row r="1206" spans="1:25" ht="13.5" customHeight="1" x14ac:dyDescent="0.35">
      <c r="H1206" s="25"/>
      <c r="I1206" s="25"/>
      <c r="J1206" s="25"/>
      <c r="K1206" s="25"/>
      <c r="L1206" s="25"/>
      <c r="U1206" s="25"/>
      <c r="V1206" s="25"/>
      <c r="W1206" s="25"/>
      <c r="X1206" s="25"/>
      <c r="Y1206" s="25"/>
    </row>
    <row r="1207" spans="1:25" ht="13.5" customHeight="1" x14ac:dyDescent="0.35">
      <c r="K1207" s="25"/>
      <c r="L1207" s="25"/>
      <c r="X1207" s="25"/>
      <c r="Y1207" s="25"/>
    </row>
    <row r="1208" spans="1:25" ht="13.5" customHeight="1" x14ac:dyDescent="0.35">
      <c r="K1208" s="25"/>
      <c r="L1208" s="25"/>
      <c r="X1208" s="25"/>
      <c r="Y1208" s="25"/>
    </row>
    <row r="1209" spans="1:25" ht="13.5" customHeight="1" x14ac:dyDescent="0.35"/>
    <row r="1210" spans="1:25" ht="13.5" customHeight="1" x14ac:dyDescent="0.35">
      <c r="A1210" s="6" t="str">
        <f>sections!F83</f>
        <v>LEV Billy Mcintyre</v>
      </c>
      <c r="N1210" s="6" t="str">
        <f>sections!F84</f>
        <v>HEN Malcolm Hussey</v>
      </c>
    </row>
    <row r="1211" spans="1:25" ht="13.5" customHeight="1" x14ac:dyDescent="0.35">
      <c r="A1211" s="6" t="s">
        <v>446</v>
      </c>
      <c r="F1211" s="6" t="s">
        <v>447</v>
      </c>
      <c r="J1211" s="6" t="s">
        <v>643</v>
      </c>
      <c r="N1211" s="6" t="s">
        <v>446</v>
      </c>
      <c r="S1211" s="6" t="s">
        <v>447</v>
      </c>
      <c r="W1211" s="6" t="s">
        <v>644</v>
      </c>
    </row>
    <row r="1212" spans="1:25" ht="13.5" customHeight="1" x14ac:dyDescent="0.35">
      <c r="A1212" s="6" t="s">
        <v>450</v>
      </c>
      <c r="B1212" s="6" t="s">
        <v>451</v>
      </c>
      <c r="C1212" s="6" t="s">
        <v>452</v>
      </c>
      <c r="D1212" s="6" t="s">
        <v>453</v>
      </c>
      <c r="E1212" s="6" t="s">
        <v>454</v>
      </c>
      <c r="F1212" s="25">
        <v>128</v>
      </c>
      <c r="G1212" s="25">
        <v>64</v>
      </c>
      <c r="H1212" s="25">
        <v>32</v>
      </c>
      <c r="I1212" s="25">
        <v>16</v>
      </c>
      <c r="J1212" s="25" t="s">
        <v>455</v>
      </c>
      <c r="K1212" s="25" t="s">
        <v>456</v>
      </c>
      <c r="L1212" s="25" t="s">
        <v>457</v>
      </c>
      <c r="N1212" s="6" t="s">
        <v>451</v>
      </c>
      <c r="O1212" s="6" t="s">
        <v>453</v>
      </c>
      <c r="P1212" s="6" t="s">
        <v>450</v>
      </c>
      <c r="Q1212" s="6" t="s">
        <v>452</v>
      </c>
      <c r="R1212" s="6" t="s">
        <v>458</v>
      </c>
      <c r="S1212" s="25">
        <v>128</v>
      </c>
      <c r="T1212" s="25">
        <v>64</v>
      </c>
      <c r="U1212" s="25">
        <v>32</v>
      </c>
      <c r="V1212" s="25">
        <v>16</v>
      </c>
      <c r="W1212" s="25" t="s">
        <v>455</v>
      </c>
      <c r="X1212" s="25" t="s">
        <v>456</v>
      </c>
      <c r="Y1212" s="25" t="s">
        <v>457</v>
      </c>
    </row>
    <row r="1213" spans="1:25" ht="13.5" customHeight="1" x14ac:dyDescent="0.35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25"/>
      <c r="L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</row>
    <row r="1214" spans="1:25" ht="13.5" customHeight="1" x14ac:dyDescent="0.35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25"/>
      <c r="L1214" s="25"/>
      <c r="N1214" s="25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</row>
    <row r="1215" spans="1:25" ht="13.5" customHeight="1" x14ac:dyDescent="0.35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25"/>
      <c r="L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</row>
    <row r="1216" spans="1:25" ht="13.5" customHeight="1" x14ac:dyDescent="0.35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25"/>
      <c r="L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</row>
    <row r="1217" spans="1:25" ht="13.5" customHeight="1" x14ac:dyDescent="0.35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25"/>
      <c r="L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</row>
    <row r="1218" spans="1:25" ht="13.5" customHeight="1" x14ac:dyDescent="0.35">
      <c r="H1218" s="25"/>
      <c r="I1218" s="25"/>
      <c r="J1218" s="25"/>
      <c r="K1218" s="25"/>
      <c r="L1218" s="25"/>
      <c r="U1218" s="25"/>
      <c r="V1218" s="25"/>
      <c r="W1218" s="25"/>
      <c r="X1218" s="25"/>
      <c r="Y1218" s="25"/>
    </row>
    <row r="1219" spans="1:25" ht="13.5" customHeight="1" x14ac:dyDescent="0.35">
      <c r="H1219" s="25"/>
      <c r="I1219" s="25"/>
      <c r="J1219" s="25"/>
      <c r="K1219" s="25"/>
      <c r="L1219" s="25"/>
      <c r="U1219" s="25"/>
      <c r="V1219" s="25"/>
      <c r="W1219" s="25"/>
      <c r="X1219" s="25"/>
      <c r="Y1219" s="25"/>
    </row>
    <row r="1220" spans="1:25" ht="13.5" customHeight="1" x14ac:dyDescent="0.35">
      <c r="K1220" s="25"/>
      <c r="L1220" s="25"/>
      <c r="X1220" s="25"/>
      <c r="Y1220" s="25"/>
    </row>
    <row r="1221" spans="1:25" ht="13.5" customHeight="1" x14ac:dyDescent="0.35">
      <c r="K1221" s="25"/>
      <c r="L1221" s="25"/>
      <c r="X1221" s="25"/>
      <c r="Y1221" s="25"/>
    </row>
    <row r="1222" spans="1:25" ht="13.5" customHeight="1" x14ac:dyDescent="0.35"/>
    <row r="1223" spans="1:25" ht="13.5" customHeight="1" x14ac:dyDescent="0.35">
      <c r="A1223" s="6" t="str">
        <f>sections!F85</f>
        <v>PAT Sani Roberts</v>
      </c>
      <c r="N1223" s="6" t="str">
        <f>sections!F86</f>
        <v>BIR Moloi Fatuesi</v>
      </c>
    </row>
    <row r="1224" spans="1:25" ht="13.5" customHeight="1" x14ac:dyDescent="0.35">
      <c r="A1224" s="6" t="s">
        <v>446</v>
      </c>
      <c r="F1224" s="6" t="s">
        <v>447</v>
      </c>
      <c r="J1224" s="6" t="s">
        <v>645</v>
      </c>
      <c r="N1224" s="6" t="s">
        <v>446</v>
      </c>
      <c r="S1224" s="6" t="s">
        <v>447</v>
      </c>
      <c r="W1224" s="6" t="s">
        <v>646</v>
      </c>
    </row>
    <row r="1225" spans="1:25" ht="13.5" customHeight="1" x14ac:dyDescent="0.35">
      <c r="A1225" s="6" t="s">
        <v>452</v>
      </c>
      <c r="B1225" s="6" t="s">
        <v>454</v>
      </c>
      <c r="C1225" s="6" t="s">
        <v>451</v>
      </c>
      <c r="D1225" s="6" t="s">
        <v>458</v>
      </c>
      <c r="E1225" s="6" t="s">
        <v>450</v>
      </c>
      <c r="F1225" s="25">
        <v>128</v>
      </c>
      <c r="G1225" s="25">
        <v>64</v>
      </c>
      <c r="H1225" s="25">
        <v>32</v>
      </c>
      <c r="I1225" s="25">
        <v>16</v>
      </c>
      <c r="J1225" s="25" t="s">
        <v>455</v>
      </c>
      <c r="K1225" s="25" t="s">
        <v>456</v>
      </c>
      <c r="L1225" s="25" t="s">
        <v>457</v>
      </c>
      <c r="N1225" s="6" t="s">
        <v>453</v>
      </c>
      <c r="O1225" s="6" t="s">
        <v>450</v>
      </c>
      <c r="P1225" s="6" t="s">
        <v>458</v>
      </c>
      <c r="Q1225" s="6" t="s">
        <v>454</v>
      </c>
      <c r="R1225" s="6" t="s">
        <v>451</v>
      </c>
      <c r="S1225" s="25">
        <v>128</v>
      </c>
      <c r="T1225" s="25">
        <v>64</v>
      </c>
      <c r="U1225" s="25">
        <v>32</v>
      </c>
      <c r="V1225" s="25">
        <v>16</v>
      </c>
      <c r="W1225" s="25" t="s">
        <v>455</v>
      </c>
      <c r="X1225" s="25" t="s">
        <v>456</v>
      </c>
      <c r="Y1225" s="25" t="s">
        <v>457</v>
      </c>
    </row>
    <row r="1226" spans="1:25" ht="13.5" customHeight="1" x14ac:dyDescent="0.35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25"/>
      <c r="L1226" s="25"/>
      <c r="N1226" s="25"/>
      <c r="O1226" s="25"/>
      <c r="P1226" s="25"/>
      <c r="Q1226" s="25"/>
      <c r="R1226" s="25"/>
      <c r="S1226" s="25"/>
      <c r="T1226" s="25"/>
      <c r="U1226" s="25"/>
      <c r="V1226" s="25"/>
      <c r="W1226" s="25"/>
      <c r="X1226" s="25"/>
      <c r="Y1226" s="25"/>
    </row>
    <row r="1227" spans="1:25" ht="13.5" customHeight="1" x14ac:dyDescent="0.35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25"/>
      <c r="L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</row>
    <row r="1228" spans="1:25" ht="13.5" customHeight="1" x14ac:dyDescent="0.35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25"/>
      <c r="L1228" s="25"/>
      <c r="N1228" s="25"/>
      <c r="O1228" s="25"/>
      <c r="P1228" s="25"/>
      <c r="Q1228" s="25"/>
      <c r="R1228" s="25"/>
      <c r="S1228" s="25"/>
      <c r="T1228" s="25"/>
      <c r="U1228" s="25"/>
      <c r="V1228" s="25"/>
      <c r="W1228" s="25"/>
      <c r="X1228" s="25"/>
      <c r="Y1228" s="25"/>
    </row>
    <row r="1229" spans="1:25" ht="13.5" customHeight="1" x14ac:dyDescent="0.35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25"/>
      <c r="L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</row>
    <row r="1230" spans="1:25" ht="13.5" customHeight="1" x14ac:dyDescent="0.35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25"/>
      <c r="L1230" s="25"/>
      <c r="N1230" s="25"/>
      <c r="O1230" s="25"/>
      <c r="P1230" s="25"/>
      <c r="Q1230" s="25"/>
      <c r="R1230" s="25"/>
      <c r="S1230" s="25"/>
      <c r="T1230" s="25"/>
      <c r="U1230" s="25"/>
      <c r="V1230" s="25"/>
      <c r="W1230" s="25"/>
      <c r="X1230" s="25"/>
      <c r="Y1230" s="25"/>
    </row>
    <row r="1231" spans="1:25" ht="13.5" customHeight="1" x14ac:dyDescent="0.35">
      <c r="H1231" s="25"/>
      <c r="I1231" s="25"/>
      <c r="J1231" s="25"/>
      <c r="K1231" s="25"/>
      <c r="L1231" s="25"/>
      <c r="U1231" s="25"/>
      <c r="V1231" s="25"/>
      <c r="W1231" s="25"/>
      <c r="X1231" s="25"/>
      <c r="Y1231" s="25"/>
    </row>
    <row r="1232" spans="1:25" ht="13.5" customHeight="1" x14ac:dyDescent="0.35">
      <c r="H1232" s="25"/>
      <c r="I1232" s="25"/>
      <c r="J1232" s="25"/>
      <c r="K1232" s="25"/>
      <c r="L1232" s="25"/>
      <c r="U1232" s="25"/>
      <c r="V1232" s="25"/>
      <c r="W1232" s="25"/>
      <c r="X1232" s="25"/>
      <c r="Y1232" s="25"/>
    </row>
    <row r="1233" spans="1:25" ht="13.5" customHeight="1" x14ac:dyDescent="0.35">
      <c r="K1233" s="25"/>
      <c r="L1233" s="25"/>
      <c r="X1233" s="25"/>
      <c r="Y1233" s="25"/>
    </row>
    <row r="1234" spans="1:25" ht="13.5" customHeight="1" x14ac:dyDescent="0.35">
      <c r="K1234" s="25"/>
      <c r="L1234" s="25"/>
      <c r="X1234" s="25"/>
      <c r="Y1234" s="25"/>
    </row>
    <row r="1235" spans="1:25" ht="13.5" customHeight="1" x14ac:dyDescent="0.35"/>
    <row r="1236" spans="1:25" ht="13.5" customHeight="1" x14ac:dyDescent="0.35">
      <c r="A1236" s="6" t="str">
        <f>sections!F87</f>
        <v>HOW Gary Clare</v>
      </c>
      <c r="N1236" s="6" t="str">
        <f>sections!F88</f>
        <v>BAYS Bill Amosa</v>
      </c>
    </row>
    <row r="1237" spans="1:25" ht="13.5" customHeight="1" x14ac:dyDescent="0.35">
      <c r="A1237" s="6" t="s">
        <v>446</v>
      </c>
      <c r="F1237" s="6" t="s">
        <v>447</v>
      </c>
      <c r="J1237" s="6" t="s">
        <v>647</v>
      </c>
      <c r="N1237" s="6" t="s">
        <v>446</v>
      </c>
      <c r="S1237" s="6" t="s">
        <v>447</v>
      </c>
      <c r="W1237" s="6" t="s">
        <v>648</v>
      </c>
    </row>
    <row r="1238" spans="1:25" ht="13.5" customHeight="1" x14ac:dyDescent="0.35">
      <c r="A1238" s="6" t="s">
        <v>454</v>
      </c>
      <c r="B1238" s="6" t="s">
        <v>458</v>
      </c>
      <c r="C1238" s="6" t="s">
        <v>453</v>
      </c>
      <c r="D1238" s="6" t="s">
        <v>450</v>
      </c>
      <c r="E1238" s="6" t="s">
        <v>452</v>
      </c>
      <c r="F1238" s="25">
        <v>128</v>
      </c>
      <c r="G1238" s="25">
        <v>64</v>
      </c>
      <c r="H1238" s="25">
        <v>32</v>
      </c>
      <c r="I1238" s="25">
        <v>16</v>
      </c>
      <c r="J1238" s="25" t="s">
        <v>455</v>
      </c>
      <c r="K1238" s="25" t="s">
        <v>456</v>
      </c>
      <c r="L1238" s="25" t="s">
        <v>457</v>
      </c>
      <c r="N1238" s="6" t="s">
        <v>458</v>
      </c>
      <c r="O1238" s="6" t="s">
        <v>452</v>
      </c>
      <c r="P1238" s="6" t="s">
        <v>454</v>
      </c>
      <c r="Q1238" s="6" t="s">
        <v>451</v>
      </c>
      <c r="R1238" s="6" t="s">
        <v>453</v>
      </c>
      <c r="S1238" s="25">
        <v>128</v>
      </c>
      <c r="T1238" s="25">
        <v>64</v>
      </c>
      <c r="U1238" s="25">
        <v>32</v>
      </c>
      <c r="V1238" s="25">
        <v>16</v>
      </c>
      <c r="W1238" s="25" t="s">
        <v>455</v>
      </c>
      <c r="X1238" s="25" t="s">
        <v>456</v>
      </c>
      <c r="Y1238" s="25" t="s">
        <v>457</v>
      </c>
    </row>
    <row r="1239" spans="1:25" ht="13.5" customHeight="1" x14ac:dyDescent="0.35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25"/>
      <c r="L1239" s="25"/>
      <c r="N1239" s="25"/>
      <c r="O1239" s="25"/>
      <c r="P1239" s="25"/>
      <c r="Q1239" s="25"/>
      <c r="R1239" s="25"/>
      <c r="S1239" s="25"/>
      <c r="T1239" s="25"/>
      <c r="U1239" s="25"/>
      <c r="V1239" s="25"/>
      <c r="W1239" s="25"/>
      <c r="X1239" s="25"/>
      <c r="Y1239" s="25"/>
    </row>
    <row r="1240" spans="1:25" ht="13.5" customHeight="1" x14ac:dyDescent="0.35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25"/>
      <c r="L1240" s="25"/>
      <c r="N1240" s="25"/>
      <c r="O1240" s="25"/>
      <c r="P1240" s="25"/>
      <c r="Q1240" s="25"/>
      <c r="R1240" s="25"/>
      <c r="S1240" s="25"/>
      <c r="T1240" s="25"/>
      <c r="U1240" s="25"/>
      <c r="V1240" s="25"/>
      <c r="W1240" s="25"/>
      <c r="X1240" s="25"/>
      <c r="Y1240" s="25"/>
    </row>
    <row r="1241" spans="1:25" ht="13.5" customHeight="1" x14ac:dyDescent="0.35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25"/>
      <c r="L1241" s="25"/>
      <c r="N1241" s="25"/>
      <c r="O1241" s="25"/>
      <c r="P1241" s="25"/>
      <c r="Q1241" s="25"/>
      <c r="R1241" s="25"/>
      <c r="S1241" s="25"/>
      <c r="T1241" s="25"/>
      <c r="U1241" s="25"/>
      <c r="V1241" s="25"/>
      <c r="W1241" s="25"/>
      <c r="X1241" s="25"/>
      <c r="Y1241" s="25"/>
    </row>
    <row r="1242" spans="1:25" ht="13.5" customHeight="1" x14ac:dyDescent="0.35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25"/>
      <c r="L1242" s="25"/>
      <c r="N1242" s="25"/>
      <c r="O1242" s="25"/>
      <c r="P1242" s="25"/>
      <c r="Q1242" s="25"/>
      <c r="R1242" s="25"/>
      <c r="S1242" s="25"/>
      <c r="T1242" s="25"/>
      <c r="U1242" s="25"/>
      <c r="V1242" s="25"/>
      <c r="W1242" s="25"/>
      <c r="X1242" s="25"/>
      <c r="Y1242" s="25"/>
    </row>
    <row r="1243" spans="1:25" ht="13.5" customHeight="1" x14ac:dyDescent="0.35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25"/>
      <c r="L1243" s="25"/>
      <c r="N1243" s="25"/>
      <c r="O1243" s="25"/>
      <c r="P1243" s="25"/>
      <c r="Q1243" s="25"/>
      <c r="R1243" s="25"/>
      <c r="S1243" s="25"/>
      <c r="T1243" s="25"/>
      <c r="U1243" s="25"/>
      <c r="V1243" s="25"/>
      <c r="W1243" s="25"/>
      <c r="X1243" s="25"/>
      <c r="Y1243" s="25"/>
    </row>
    <row r="1244" spans="1:25" ht="13.5" customHeight="1" x14ac:dyDescent="0.35">
      <c r="H1244" s="25"/>
      <c r="I1244" s="25"/>
      <c r="J1244" s="25"/>
      <c r="K1244" s="25"/>
      <c r="L1244" s="25"/>
      <c r="U1244" s="25"/>
      <c r="V1244" s="25"/>
      <c r="W1244" s="25"/>
      <c r="X1244" s="25"/>
      <c r="Y1244" s="25"/>
    </row>
    <row r="1245" spans="1:25" ht="13.5" customHeight="1" x14ac:dyDescent="0.35">
      <c r="H1245" s="25"/>
      <c r="I1245" s="25"/>
      <c r="J1245" s="25"/>
      <c r="K1245" s="25"/>
      <c r="L1245" s="25"/>
      <c r="U1245" s="25"/>
      <c r="V1245" s="25"/>
      <c r="W1245" s="25"/>
      <c r="X1245" s="25"/>
      <c r="Y1245" s="25"/>
    </row>
    <row r="1246" spans="1:25" ht="13.5" customHeight="1" x14ac:dyDescent="0.35">
      <c r="K1246" s="25"/>
      <c r="L1246" s="25"/>
      <c r="X1246" s="25"/>
      <c r="Y1246" s="25"/>
    </row>
    <row r="1247" spans="1:25" ht="13.5" customHeight="1" x14ac:dyDescent="0.35">
      <c r="K1247" s="25"/>
      <c r="L1247" s="25"/>
      <c r="X1247" s="25"/>
      <c r="Y1247" s="25"/>
    </row>
    <row r="1248" spans="1:25" ht="13.5" customHeight="1" x14ac:dyDescent="0.35"/>
    <row r="1249" spans="1:25" ht="13.5" customHeight="1" x14ac:dyDescent="0.35">
      <c r="A1249" s="6" t="str">
        <f>sections!B91</f>
        <v>SWA Deon Rawlings</v>
      </c>
      <c r="N1249" s="6" t="str">
        <f>sections!B92</f>
        <v>BAY Jonothan Parker</v>
      </c>
    </row>
    <row r="1250" spans="1:25" ht="13.5" customHeight="1" x14ac:dyDescent="0.35">
      <c r="A1250" s="6" t="s">
        <v>446</v>
      </c>
      <c r="F1250" s="6" t="s">
        <v>447</v>
      </c>
      <c r="J1250" s="6" t="s">
        <v>649</v>
      </c>
      <c r="N1250" s="6" t="s">
        <v>446</v>
      </c>
      <c r="S1250" s="6" t="s">
        <v>447</v>
      </c>
      <c r="W1250" s="6" t="s">
        <v>650</v>
      </c>
    </row>
    <row r="1251" spans="1:25" ht="13.5" customHeight="1" x14ac:dyDescent="0.35">
      <c r="A1251" s="6" t="s">
        <v>450</v>
      </c>
      <c r="B1251" s="6" t="s">
        <v>451</v>
      </c>
      <c r="C1251" s="6" t="s">
        <v>452</v>
      </c>
      <c r="D1251" s="6" t="s">
        <v>453</v>
      </c>
      <c r="E1251" s="6" t="s">
        <v>454</v>
      </c>
      <c r="F1251" s="25">
        <v>128</v>
      </c>
      <c r="G1251" s="25">
        <v>64</v>
      </c>
      <c r="H1251" s="25">
        <v>32</v>
      </c>
      <c r="I1251" s="25">
        <v>16</v>
      </c>
      <c r="J1251" s="25" t="s">
        <v>455</v>
      </c>
      <c r="K1251" s="25" t="s">
        <v>456</v>
      </c>
      <c r="L1251" s="25" t="s">
        <v>457</v>
      </c>
      <c r="N1251" s="6" t="s">
        <v>451</v>
      </c>
      <c r="O1251" s="6" t="s">
        <v>453</v>
      </c>
      <c r="P1251" s="6" t="s">
        <v>450</v>
      </c>
      <c r="Q1251" s="6" t="s">
        <v>452</v>
      </c>
      <c r="R1251" s="6" t="s">
        <v>458</v>
      </c>
      <c r="S1251" s="25">
        <v>128</v>
      </c>
      <c r="T1251" s="25">
        <v>64</v>
      </c>
      <c r="U1251" s="25">
        <v>32</v>
      </c>
      <c r="V1251" s="25">
        <v>16</v>
      </c>
      <c r="W1251" s="25" t="s">
        <v>455</v>
      </c>
      <c r="X1251" s="25" t="s">
        <v>456</v>
      </c>
      <c r="Y1251" s="25" t="s">
        <v>457</v>
      </c>
    </row>
    <row r="1252" spans="1:25" ht="13.5" customHeight="1" x14ac:dyDescent="0.35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25"/>
      <c r="L1252" s="25"/>
      <c r="N1252" s="25"/>
      <c r="O1252" s="25"/>
      <c r="P1252" s="25"/>
      <c r="Q1252" s="25"/>
      <c r="R1252" s="25"/>
      <c r="S1252" s="25"/>
      <c r="T1252" s="25"/>
      <c r="U1252" s="25"/>
      <c r="V1252" s="25"/>
      <c r="W1252" s="25"/>
      <c r="X1252" s="25"/>
      <c r="Y1252" s="25"/>
    </row>
    <row r="1253" spans="1:25" ht="13.5" customHeight="1" x14ac:dyDescent="0.35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25"/>
      <c r="L1253" s="25"/>
      <c r="N1253" s="25"/>
      <c r="O1253" s="25"/>
      <c r="P1253" s="25"/>
      <c r="Q1253" s="25"/>
      <c r="R1253" s="25"/>
      <c r="S1253" s="25"/>
      <c r="T1253" s="25"/>
      <c r="U1253" s="25"/>
      <c r="V1253" s="25"/>
      <c r="W1253" s="25"/>
      <c r="X1253" s="25"/>
      <c r="Y1253" s="25"/>
    </row>
    <row r="1254" spans="1:25" ht="13.5" customHeight="1" x14ac:dyDescent="0.35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25"/>
      <c r="L1254" s="25"/>
      <c r="N1254" s="25"/>
      <c r="O1254" s="25"/>
      <c r="P1254" s="25"/>
      <c r="Q1254" s="25"/>
      <c r="R1254" s="25"/>
      <c r="S1254" s="25"/>
      <c r="T1254" s="25"/>
      <c r="U1254" s="25"/>
      <c r="V1254" s="25"/>
      <c r="W1254" s="25"/>
      <c r="X1254" s="25"/>
      <c r="Y1254" s="25"/>
    </row>
    <row r="1255" spans="1:25" ht="13.5" customHeight="1" x14ac:dyDescent="0.35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25"/>
      <c r="L1255" s="25"/>
      <c r="N1255" s="25"/>
      <c r="O1255" s="25"/>
      <c r="P1255" s="25"/>
      <c r="Q1255" s="25"/>
      <c r="R1255" s="25"/>
      <c r="S1255" s="25"/>
      <c r="T1255" s="25"/>
      <c r="U1255" s="25"/>
      <c r="V1255" s="25"/>
      <c r="W1255" s="25"/>
      <c r="X1255" s="25"/>
      <c r="Y1255" s="25"/>
    </row>
    <row r="1256" spans="1:25" ht="13.5" customHeight="1" x14ac:dyDescent="0.35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25"/>
      <c r="L1256" s="25"/>
      <c r="N1256" s="25"/>
      <c r="O1256" s="25"/>
      <c r="P1256" s="25"/>
      <c r="Q1256" s="25"/>
      <c r="R1256" s="25"/>
      <c r="S1256" s="25"/>
      <c r="T1256" s="25"/>
      <c r="U1256" s="25"/>
      <c r="V1256" s="25"/>
      <c r="W1256" s="25"/>
      <c r="X1256" s="25"/>
      <c r="Y1256" s="25"/>
    </row>
    <row r="1257" spans="1:25" ht="13.5" customHeight="1" x14ac:dyDescent="0.35">
      <c r="H1257" s="25"/>
      <c r="I1257" s="25"/>
      <c r="J1257" s="25"/>
      <c r="K1257" s="25"/>
      <c r="L1257" s="25"/>
      <c r="U1257" s="25"/>
      <c r="V1257" s="25"/>
      <c r="W1257" s="25"/>
      <c r="X1257" s="25"/>
      <c r="Y1257" s="25"/>
    </row>
    <row r="1258" spans="1:25" ht="13.5" customHeight="1" x14ac:dyDescent="0.35">
      <c r="H1258" s="25"/>
      <c r="I1258" s="25"/>
      <c r="J1258" s="25"/>
      <c r="K1258" s="25"/>
      <c r="L1258" s="25"/>
      <c r="U1258" s="25"/>
      <c r="V1258" s="25"/>
      <c r="W1258" s="25"/>
      <c r="X1258" s="25"/>
      <c r="Y1258" s="25"/>
    </row>
    <row r="1259" spans="1:25" ht="13.5" customHeight="1" x14ac:dyDescent="0.35">
      <c r="K1259" s="25"/>
      <c r="L1259" s="25"/>
      <c r="X1259" s="25"/>
      <c r="Y1259" s="25"/>
    </row>
    <row r="1260" spans="1:25" ht="13.5" customHeight="1" x14ac:dyDescent="0.35">
      <c r="K1260" s="25"/>
      <c r="L1260" s="25"/>
      <c r="X1260" s="25"/>
      <c r="Y1260" s="25"/>
    </row>
    <row r="1261" spans="1:25" ht="13.5" customHeight="1" x14ac:dyDescent="0.35"/>
    <row r="1262" spans="1:25" ht="13.5" customHeight="1" x14ac:dyDescent="0.35">
      <c r="A1262" s="6" t="str">
        <f>sections!B93</f>
        <v>HOW Paul G Brown</v>
      </c>
      <c r="N1262" s="6" t="str">
        <f>sections!B94</f>
        <v>WAI Roger Beardshall</v>
      </c>
    </row>
    <row r="1263" spans="1:25" ht="13.5" customHeight="1" x14ac:dyDescent="0.35">
      <c r="A1263" s="6" t="s">
        <v>446</v>
      </c>
      <c r="F1263" s="6" t="s">
        <v>447</v>
      </c>
      <c r="J1263" s="6" t="s">
        <v>651</v>
      </c>
      <c r="N1263" s="6" t="s">
        <v>446</v>
      </c>
      <c r="S1263" s="6" t="s">
        <v>447</v>
      </c>
      <c r="W1263" s="6" t="s">
        <v>652</v>
      </c>
    </row>
    <row r="1264" spans="1:25" ht="13.5" customHeight="1" x14ac:dyDescent="0.35">
      <c r="A1264" s="6" t="s">
        <v>452</v>
      </c>
      <c r="B1264" s="6" t="s">
        <v>454</v>
      </c>
      <c r="C1264" s="6" t="s">
        <v>451</v>
      </c>
      <c r="D1264" s="6" t="s">
        <v>458</v>
      </c>
      <c r="E1264" s="6" t="s">
        <v>450</v>
      </c>
      <c r="F1264" s="25">
        <v>128</v>
      </c>
      <c r="G1264" s="25">
        <v>64</v>
      </c>
      <c r="H1264" s="25">
        <v>32</v>
      </c>
      <c r="I1264" s="25">
        <v>16</v>
      </c>
      <c r="J1264" s="25" t="s">
        <v>455</v>
      </c>
      <c r="K1264" s="25" t="s">
        <v>456</v>
      </c>
      <c r="L1264" s="25" t="s">
        <v>457</v>
      </c>
      <c r="N1264" s="6" t="s">
        <v>453</v>
      </c>
      <c r="O1264" s="6" t="s">
        <v>450</v>
      </c>
      <c r="P1264" s="6" t="s">
        <v>458</v>
      </c>
      <c r="Q1264" s="6" t="s">
        <v>454</v>
      </c>
      <c r="R1264" s="6" t="s">
        <v>451</v>
      </c>
      <c r="S1264" s="25">
        <v>128</v>
      </c>
      <c r="T1264" s="25">
        <v>64</v>
      </c>
      <c r="U1264" s="25">
        <v>32</v>
      </c>
      <c r="V1264" s="25">
        <v>16</v>
      </c>
      <c r="W1264" s="25" t="s">
        <v>455</v>
      </c>
      <c r="X1264" s="25" t="s">
        <v>456</v>
      </c>
      <c r="Y1264" s="25" t="s">
        <v>457</v>
      </c>
    </row>
    <row r="1265" spans="1:25" ht="13.5" customHeight="1" x14ac:dyDescent="0.35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25"/>
      <c r="L1265" s="25"/>
      <c r="N1265" s="25"/>
      <c r="O1265" s="25"/>
      <c r="P1265" s="25"/>
      <c r="Q1265" s="25"/>
      <c r="R1265" s="25"/>
      <c r="S1265" s="25"/>
      <c r="T1265" s="25"/>
      <c r="U1265" s="25"/>
      <c r="V1265" s="25"/>
      <c r="W1265" s="25"/>
      <c r="X1265" s="25"/>
      <c r="Y1265" s="25"/>
    </row>
    <row r="1266" spans="1:25" ht="13.5" customHeight="1" x14ac:dyDescent="0.35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25"/>
      <c r="L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</row>
    <row r="1267" spans="1:25" ht="13.5" customHeight="1" x14ac:dyDescent="0.35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25"/>
      <c r="L1267" s="25"/>
      <c r="N1267" s="25"/>
      <c r="O1267" s="25"/>
      <c r="P1267" s="25"/>
      <c r="Q1267" s="25"/>
      <c r="R1267" s="25"/>
      <c r="S1267" s="25"/>
      <c r="T1267" s="25"/>
      <c r="U1267" s="25"/>
      <c r="V1267" s="25"/>
      <c r="W1267" s="25"/>
      <c r="X1267" s="25"/>
      <c r="Y1267" s="25"/>
    </row>
    <row r="1268" spans="1:25" ht="13.5" customHeight="1" x14ac:dyDescent="0.35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25"/>
      <c r="L1268" s="25"/>
      <c r="N1268" s="25"/>
      <c r="O1268" s="25"/>
      <c r="P1268" s="25"/>
      <c r="Q1268" s="25"/>
      <c r="R1268" s="25"/>
      <c r="S1268" s="25"/>
      <c r="T1268" s="25"/>
      <c r="U1268" s="25"/>
      <c r="V1268" s="25"/>
      <c r="W1268" s="25"/>
      <c r="X1268" s="25"/>
      <c r="Y1268" s="25"/>
    </row>
    <row r="1269" spans="1:25" ht="13.5" customHeight="1" x14ac:dyDescent="0.35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25"/>
      <c r="L1269" s="25"/>
      <c r="N1269" s="25"/>
      <c r="O1269" s="25"/>
      <c r="P1269" s="25"/>
      <c r="Q1269" s="25"/>
      <c r="R1269" s="25"/>
      <c r="S1269" s="25"/>
      <c r="T1269" s="25"/>
      <c r="U1269" s="25"/>
      <c r="V1269" s="25"/>
      <c r="W1269" s="25"/>
      <c r="X1269" s="25"/>
      <c r="Y1269" s="25"/>
    </row>
    <row r="1270" spans="1:25" ht="13.5" customHeight="1" x14ac:dyDescent="0.35">
      <c r="H1270" s="25"/>
      <c r="I1270" s="25"/>
      <c r="J1270" s="25"/>
      <c r="K1270" s="25"/>
      <c r="L1270" s="25"/>
      <c r="U1270" s="25"/>
      <c r="V1270" s="25"/>
      <c r="W1270" s="25"/>
      <c r="X1270" s="25"/>
      <c r="Y1270" s="25"/>
    </row>
    <row r="1271" spans="1:25" ht="13.5" customHeight="1" x14ac:dyDescent="0.35">
      <c r="H1271" s="25"/>
      <c r="I1271" s="25"/>
      <c r="J1271" s="25"/>
      <c r="K1271" s="25"/>
      <c r="L1271" s="25"/>
      <c r="U1271" s="25"/>
      <c r="V1271" s="25"/>
      <c r="W1271" s="25"/>
      <c r="X1271" s="25"/>
      <c r="Y1271" s="25"/>
    </row>
    <row r="1272" spans="1:25" ht="13.5" customHeight="1" x14ac:dyDescent="0.35">
      <c r="K1272" s="25"/>
      <c r="L1272" s="25"/>
      <c r="X1272" s="25"/>
      <c r="Y1272" s="25"/>
    </row>
    <row r="1273" spans="1:25" ht="13.5" customHeight="1" x14ac:dyDescent="0.35">
      <c r="K1273" s="25"/>
      <c r="L1273" s="25"/>
      <c r="X1273" s="25"/>
      <c r="Y1273" s="25"/>
    </row>
    <row r="1274" spans="1:25" ht="13.5" customHeight="1" x14ac:dyDescent="0.35"/>
    <row r="1275" spans="1:25" ht="13.5" customHeight="1" x14ac:dyDescent="0.35">
      <c r="A1275" s="6" t="str">
        <f>sections!B95</f>
        <v>PAT Manoj Gounder</v>
      </c>
      <c r="N1275" s="6" t="str">
        <f>sections!B96</f>
        <v>MNU Amit Singh</v>
      </c>
    </row>
    <row r="1276" spans="1:25" ht="13.5" customHeight="1" x14ac:dyDescent="0.35">
      <c r="A1276" s="6" t="s">
        <v>446</v>
      </c>
      <c r="F1276" s="6" t="s">
        <v>447</v>
      </c>
      <c r="J1276" s="6" t="s">
        <v>653</v>
      </c>
      <c r="N1276" s="6" t="s">
        <v>446</v>
      </c>
      <c r="S1276" s="6" t="s">
        <v>447</v>
      </c>
      <c r="W1276" s="6" t="s">
        <v>654</v>
      </c>
    </row>
    <row r="1277" spans="1:25" ht="13.5" customHeight="1" x14ac:dyDescent="0.35">
      <c r="A1277" s="6" t="s">
        <v>454</v>
      </c>
      <c r="B1277" s="6" t="s">
        <v>458</v>
      </c>
      <c r="C1277" s="6" t="s">
        <v>453</v>
      </c>
      <c r="D1277" s="6" t="s">
        <v>450</v>
      </c>
      <c r="E1277" s="6" t="s">
        <v>452</v>
      </c>
      <c r="F1277" s="25">
        <v>128</v>
      </c>
      <c r="G1277" s="25">
        <v>64</v>
      </c>
      <c r="H1277" s="25">
        <v>32</v>
      </c>
      <c r="I1277" s="25">
        <v>16</v>
      </c>
      <c r="J1277" s="25" t="s">
        <v>455</v>
      </c>
      <c r="K1277" s="25" t="s">
        <v>456</v>
      </c>
      <c r="L1277" s="25" t="s">
        <v>457</v>
      </c>
      <c r="N1277" s="6" t="s">
        <v>458</v>
      </c>
      <c r="O1277" s="6" t="s">
        <v>452</v>
      </c>
      <c r="P1277" s="6" t="s">
        <v>454</v>
      </c>
      <c r="Q1277" s="6" t="s">
        <v>451</v>
      </c>
      <c r="R1277" s="6" t="s">
        <v>453</v>
      </c>
      <c r="S1277" s="25">
        <v>128</v>
      </c>
      <c r="T1277" s="25">
        <v>64</v>
      </c>
      <c r="U1277" s="25">
        <v>32</v>
      </c>
      <c r="V1277" s="25">
        <v>16</v>
      </c>
      <c r="W1277" s="25" t="s">
        <v>455</v>
      </c>
      <c r="X1277" s="25" t="s">
        <v>456</v>
      </c>
      <c r="Y1277" s="25" t="s">
        <v>457</v>
      </c>
    </row>
    <row r="1278" spans="1:25" ht="13.5" customHeight="1" x14ac:dyDescent="0.35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25"/>
      <c r="L1278" s="25"/>
      <c r="N1278" s="25"/>
      <c r="O1278" s="25"/>
      <c r="P1278" s="25"/>
      <c r="Q1278" s="25"/>
      <c r="R1278" s="25"/>
      <c r="S1278" s="25"/>
      <c r="T1278" s="25"/>
      <c r="U1278" s="25"/>
      <c r="V1278" s="25"/>
      <c r="W1278" s="25"/>
      <c r="X1278" s="25"/>
      <c r="Y1278" s="25"/>
    </row>
    <row r="1279" spans="1:25" ht="13.5" customHeight="1" x14ac:dyDescent="0.35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25"/>
      <c r="L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</row>
    <row r="1280" spans="1:25" ht="13.5" customHeight="1" x14ac:dyDescent="0.35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25"/>
      <c r="L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</row>
    <row r="1281" spans="1:25" ht="13.5" customHeight="1" x14ac:dyDescent="0.35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25"/>
      <c r="L1281" s="25"/>
      <c r="N1281" s="25"/>
      <c r="O1281" s="25"/>
      <c r="P1281" s="25"/>
      <c r="Q1281" s="25"/>
      <c r="R1281" s="25"/>
      <c r="S1281" s="25"/>
      <c r="T1281" s="25"/>
      <c r="U1281" s="25"/>
      <c r="V1281" s="25"/>
      <c r="W1281" s="25"/>
      <c r="X1281" s="25"/>
      <c r="Y1281" s="25"/>
    </row>
    <row r="1282" spans="1:25" ht="13.5" customHeight="1" x14ac:dyDescent="0.35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25"/>
      <c r="L1282" s="25"/>
      <c r="N1282" s="25"/>
      <c r="O1282" s="25"/>
      <c r="P1282" s="25"/>
      <c r="Q1282" s="25"/>
      <c r="R1282" s="25"/>
      <c r="S1282" s="25"/>
      <c r="T1282" s="25"/>
      <c r="U1282" s="25"/>
      <c r="V1282" s="25"/>
      <c r="W1282" s="25"/>
      <c r="X1282" s="25"/>
      <c r="Y1282" s="25"/>
    </row>
    <row r="1283" spans="1:25" ht="13.5" customHeight="1" x14ac:dyDescent="0.35">
      <c r="H1283" s="25"/>
      <c r="I1283" s="25"/>
      <c r="J1283" s="25"/>
      <c r="K1283" s="25"/>
      <c r="L1283" s="25"/>
      <c r="U1283" s="25"/>
      <c r="V1283" s="25"/>
      <c r="W1283" s="25"/>
      <c r="X1283" s="25"/>
      <c r="Y1283" s="25"/>
    </row>
    <row r="1284" spans="1:25" ht="13.5" customHeight="1" x14ac:dyDescent="0.35">
      <c r="H1284" s="25"/>
      <c r="I1284" s="25"/>
      <c r="J1284" s="25"/>
      <c r="K1284" s="25"/>
      <c r="L1284" s="25"/>
      <c r="U1284" s="25"/>
      <c r="V1284" s="25"/>
      <c r="W1284" s="25"/>
      <c r="X1284" s="25"/>
      <c r="Y1284" s="25"/>
    </row>
    <row r="1285" spans="1:25" ht="13.5" customHeight="1" x14ac:dyDescent="0.35">
      <c r="K1285" s="25"/>
      <c r="L1285" s="25"/>
      <c r="X1285" s="25"/>
      <c r="Y1285" s="25"/>
    </row>
    <row r="1286" spans="1:25" ht="13.5" customHeight="1" x14ac:dyDescent="0.35">
      <c r="K1286" s="25"/>
      <c r="L1286" s="25"/>
      <c r="X1286" s="25"/>
      <c r="Y1286" s="25"/>
    </row>
  </sheetData>
  <printOptions horizontalCentered="1"/>
  <pageMargins left="0.15748031496062992" right="0.15748031496062992" top="0.35433070866141736" bottom="0.35433070866141736" header="0" footer="0"/>
  <pageSetup paperSize="9" orientation="landscape"/>
  <rowBreaks count="65" manualBreakCount="65">
    <brk id="897" man="1"/>
    <brk id="260" man="1"/>
    <brk id="1157" man="1"/>
    <brk id="390" man="1"/>
    <brk id="650" man="1"/>
    <brk id="780" man="1"/>
    <brk id="143" man="1"/>
    <brk id="1040" man="1"/>
    <brk id="273" man="1"/>
    <brk id="1170" man="1"/>
    <brk id="533" man="1"/>
    <brk id="663" man="1"/>
    <brk id="26" man="1"/>
    <brk id="923" man="1"/>
    <brk id="156" man="1"/>
    <brk id="1053" man="1"/>
    <brk id="416" man="1"/>
    <brk id="546" man="1"/>
    <brk id="806" man="1"/>
    <brk id="39" man="1"/>
    <brk id="936" man="1"/>
    <brk id="299" man="1"/>
    <brk id="1196" man="1"/>
    <brk id="429" man="1"/>
    <brk id="689" man="1"/>
    <brk id="819" man="1"/>
    <brk id="182" man="1"/>
    <brk id="1079" man="1"/>
    <brk id="312" man="1"/>
    <brk id="1209" man="1"/>
    <brk id="572" man="1"/>
    <brk id="702" man="1"/>
    <brk id="65" man="1"/>
    <brk id="962" man="1"/>
    <brk id="195" man="1"/>
    <brk id="1092" man="1"/>
    <brk id="455" man="1"/>
    <brk id="585" man="1"/>
    <brk id="845" man="1"/>
    <brk id="78" man="1"/>
    <brk id="975" man="1"/>
    <brk id="338" man="1"/>
    <brk id="1235" man="1"/>
    <brk id="468" man="1"/>
    <brk id="728" man="1"/>
    <brk id="858" man="1"/>
    <brk id="221" man="1"/>
    <brk id="1118" man="1"/>
    <brk id="351" man="1"/>
    <brk id="1248" man="1"/>
    <brk id="611" man="1"/>
    <brk id="741" man="1"/>
    <brk id="104" man="1"/>
    <brk id="1001" man="1"/>
    <brk id="234" man="1"/>
    <brk id="1131" man="1"/>
    <brk id="494" man="1"/>
    <brk id="624" man="1"/>
    <brk id="884" man="1"/>
    <brk id="117" man="1"/>
    <brk id="1014" man="1"/>
    <brk id="377" man="1"/>
    <brk id="1274" man="1"/>
    <brk id="507" man="1"/>
    <brk id="76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showGridLines="0" workbookViewId="0"/>
  </sheetViews>
  <sheetFormatPr defaultColWidth="12.59765625" defaultRowHeight="15" customHeight="1" x14ac:dyDescent="0.35"/>
  <cols>
    <col min="1" max="1" width="10" customWidth="1"/>
    <col min="2" max="2" width="28" customWidth="1"/>
    <col min="3" max="9" width="12.73046875" customWidth="1"/>
    <col min="10" max="10" width="8.265625" customWidth="1"/>
    <col min="11" max="11" width="12.73046875" customWidth="1"/>
    <col min="12" max="12" width="42.3984375" customWidth="1"/>
    <col min="13" max="18" width="6.3984375" customWidth="1"/>
    <col min="19" max="26" width="9.265625" customWidth="1"/>
  </cols>
  <sheetData>
    <row r="1" spans="1:14" ht="12.75" customHeight="1" x14ac:dyDescent="0.7">
      <c r="A1" s="26" t="s">
        <v>655</v>
      </c>
      <c r="B1" s="27"/>
      <c r="C1" s="28">
        <v>1</v>
      </c>
      <c r="D1" s="28">
        <v>2</v>
      </c>
      <c r="E1" s="28">
        <v>3</v>
      </c>
      <c r="F1" s="28">
        <v>4</v>
      </c>
      <c r="G1" s="28">
        <v>5</v>
      </c>
      <c r="H1" s="29" t="s">
        <v>656</v>
      </c>
      <c r="I1" s="30">
        <f>COUNT(I2:I464)</f>
        <v>104</v>
      </c>
    </row>
    <row r="2" spans="1:14" ht="12.75" customHeight="1" x14ac:dyDescent="0.4">
      <c r="A2" s="118">
        <v>1</v>
      </c>
      <c r="B2" s="117" t="str">
        <f>sections!B3</f>
        <v>TARC Simon Singleton</v>
      </c>
      <c r="C2" s="31" t="s">
        <v>5</v>
      </c>
      <c r="D2" s="31" t="s">
        <v>5</v>
      </c>
      <c r="E2" s="31" t="s">
        <v>5</v>
      </c>
      <c r="F2" s="31" t="s">
        <v>5</v>
      </c>
      <c r="G2" s="31" t="s">
        <v>5</v>
      </c>
      <c r="H2" s="32"/>
      <c r="I2" s="33"/>
    </row>
    <row r="3" spans="1:14" ht="12.75" customHeight="1" x14ac:dyDescent="0.6">
      <c r="A3" s="114"/>
      <c r="B3" s="114"/>
      <c r="C3" s="34">
        <f>IFERROR(VLOOKUP(C2,sections!$I$4:$L$14,2,FALSE),"")</f>
        <v>8.31</v>
      </c>
      <c r="D3" s="34">
        <f>IFERROR(VLOOKUP(D2,sections!$I$4:$L$14,2,FALSE),"")</f>
        <v>8.31</v>
      </c>
      <c r="E3" s="34">
        <f>IFERROR(VLOOKUP(E2,sections!$I$4:$L$14,2,FALSE),"")</f>
        <v>8.31</v>
      </c>
      <c r="F3" s="34">
        <f>IFERROR(VLOOKUP(F2,sections!$I$4:$L$14,2,FALSE),"")</f>
        <v>8.31</v>
      </c>
      <c r="G3" s="34">
        <f>IFERROR(VLOOKUP(G2,sections!$I$4:$L$14,2,FALSE),"")</f>
        <v>8.31</v>
      </c>
      <c r="H3" s="35">
        <f>IF(SUM(C3:G3)&gt;0,SUM(C3:G3),0.1)</f>
        <v>41.550000000000004</v>
      </c>
      <c r="I3" s="36">
        <v>99</v>
      </c>
      <c r="K3" s="6">
        <f>RANK(H3,H$3:H$464,0)</f>
        <v>1</v>
      </c>
      <c r="M3" s="6" t="str">
        <f>B2</f>
        <v>TARC Simon Singleton</v>
      </c>
      <c r="N3" s="37">
        <f>IFERROR(H3+I3,"")</f>
        <v>140.55000000000001</v>
      </c>
    </row>
    <row r="4" spans="1:14" ht="12.75" customHeight="1" x14ac:dyDescent="0.4">
      <c r="A4" s="118">
        <v>2</v>
      </c>
      <c r="B4" s="117" t="str">
        <f>sections!B4</f>
        <v>MNU Rod Buck</v>
      </c>
      <c r="C4" s="38" t="s">
        <v>7</v>
      </c>
      <c r="D4" s="39" t="s">
        <v>5</v>
      </c>
      <c r="E4" s="39" t="s">
        <v>5</v>
      </c>
      <c r="F4" s="38" t="s">
        <v>10</v>
      </c>
      <c r="G4" s="31" t="str">
        <f>IFERROR(VLOOKUP(G2,sections!$I$4:$L$14,4,FALSE),"")</f>
        <v>0-3</v>
      </c>
      <c r="H4" s="40"/>
      <c r="I4" s="41"/>
      <c r="N4" s="37"/>
    </row>
    <row r="5" spans="1:14" ht="12.75" customHeight="1" x14ac:dyDescent="0.6">
      <c r="A5" s="114"/>
      <c r="B5" s="114"/>
      <c r="C5" s="42">
        <f>IFERROR(VLOOKUP(C4,sections!$I$4:$L$14,2,FALSE),"")</f>
        <v>8.1999999999999993</v>
      </c>
      <c r="D5" s="43">
        <f>IFERROR(VLOOKUP(D4,sections!$I$4:$L$14,2,FALSE),"")</f>
        <v>8.31</v>
      </c>
      <c r="E5" s="43">
        <f>IFERROR(VLOOKUP(E4,sections!$I$4:$L$14,2,FALSE),"")</f>
        <v>8.31</v>
      </c>
      <c r="F5" s="42">
        <f>IFERROR(VLOOKUP(F4,sections!$I$4:$L$14,2,FALSE),"")</f>
        <v>2.5</v>
      </c>
      <c r="G5" s="34">
        <f>IFERROR(VLOOKUP(G4,sections!$I$4:$L$14,2,FALSE),"")</f>
        <v>0</v>
      </c>
      <c r="H5" s="35">
        <f>IF(SUM(C5:G5)&gt;0,SUM(C5:G5),0.1)</f>
        <v>27.32</v>
      </c>
      <c r="I5" s="36">
        <v>57</v>
      </c>
      <c r="K5" s="6">
        <f>RANK(H5,H$3:H$464,0)</f>
        <v>74</v>
      </c>
      <c r="M5" s="6" t="str">
        <f>B4</f>
        <v>MNU Rod Buck</v>
      </c>
      <c r="N5" s="37">
        <f>IFERROR(H5+I5,"")</f>
        <v>84.32</v>
      </c>
    </row>
    <row r="6" spans="1:14" ht="12.75" customHeight="1" x14ac:dyDescent="0.4">
      <c r="A6" s="118">
        <v>3</v>
      </c>
      <c r="B6" s="117" t="str">
        <f>sections!B5</f>
        <v>WAI Dale Burns</v>
      </c>
      <c r="C6" s="39" t="s">
        <v>7</v>
      </c>
      <c r="D6" s="39" t="str">
        <f>IFERROR(VLOOKUP(D4,sections!$I$4:$L$14,4,FALSE),"")</f>
        <v>0-3</v>
      </c>
      <c r="E6" s="38" t="s">
        <v>9</v>
      </c>
      <c r="F6" s="31" t="str">
        <f>IFERROR(VLOOKUP(F2,sections!$I$4:$L$14,4,FALSE),"")</f>
        <v>0-3</v>
      </c>
      <c r="G6" s="38" t="s">
        <v>10</v>
      </c>
      <c r="H6" s="40"/>
      <c r="I6" s="41"/>
      <c r="N6" s="37"/>
    </row>
    <row r="7" spans="1:14" ht="12.75" customHeight="1" x14ac:dyDescent="0.6">
      <c r="A7" s="114"/>
      <c r="B7" s="114"/>
      <c r="C7" s="43">
        <f>IFERROR(VLOOKUP(C6,sections!$I$4:$L$14,2,FALSE),"")</f>
        <v>8.1999999999999993</v>
      </c>
      <c r="D7" s="43">
        <f>IFERROR(VLOOKUP(D6,sections!$I$4:$L$14,2,FALSE),"")</f>
        <v>0</v>
      </c>
      <c r="E7" s="42">
        <f>IFERROR(VLOOKUP(E6,sections!$I$4:$L$14,2,FALSE),"")</f>
        <v>8.1</v>
      </c>
      <c r="F7" s="34">
        <f>IFERROR(VLOOKUP(F6,sections!$I$4:$L$14,2,FALSE),"")</f>
        <v>0</v>
      </c>
      <c r="G7" s="42">
        <f>IFERROR(VLOOKUP(G6,sections!$I$4:$L$14,2,FALSE),"")</f>
        <v>2.5</v>
      </c>
      <c r="H7" s="35">
        <f>IF(SUM(C7:G7)&gt;0,SUM(C7:G7),0.1)</f>
        <v>18.799999999999997</v>
      </c>
      <c r="I7" s="36"/>
      <c r="K7" s="6">
        <f>RANK(H7,H$3:H$464,0)</f>
        <v>129</v>
      </c>
      <c r="M7" s="6" t="str">
        <f>B6</f>
        <v>WAI Dale Burns</v>
      </c>
      <c r="N7" s="37">
        <f>IFERROR(H7+I7,"")</f>
        <v>18.799999999999997</v>
      </c>
    </row>
    <row r="8" spans="1:14" ht="12.75" customHeight="1" x14ac:dyDescent="0.4">
      <c r="A8" s="118">
        <v>4</v>
      </c>
      <c r="B8" s="117" t="str">
        <f>sections!B6</f>
        <v>PAT Darren Mckay</v>
      </c>
      <c r="C8" s="39" t="str">
        <f>IFERROR(VLOOKUP(C6,sections!$I$4:$L$14,4,FALSE),"")</f>
        <v>1-3</v>
      </c>
      <c r="D8" s="38" t="s">
        <v>9</v>
      </c>
      <c r="E8" s="31" t="str">
        <f>IFERROR(VLOOKUP(E2,sections!$I$4:$L$14,4,FALSE),"")</f>
        <v>0-3</v>
      </c>
      <c r="F8" s="38" t="str">
        <f>IFERROR(VLOOKUP(F4,sections!$I$4:$L$14,4,FALSE),"")</f>
        <v>3-2</v>
      </c>
      <c r="G8" s="39" t="s">
        <v>10</v>
      </c>
      <c r="H8" s="40"/>
      <c r="I8" s="41"/>
      <c r="N8" s="37"/>
    </row>
    <row r="9" spans="1:14" ht="12.75" customHeight="1" x14ac:dyDescent="0.6">
      <c r="A9" s="119"/>
      <c r="B9" s="114"/>
      <c r="C9" s="43">
        <f>IFERROR(VLOOKUP(C8,sections!$I$4:$L$14,2,FALSE),"")</f>
        <v>1.21</v>
      </c>
      <c r="D9" s="42">
        <f>IFERROR(VLOOKUP(D8,sections!$I$4:$L$14,2,FALSE),"")</f>
        <v>8.1</v>
      </c>
      <c r="E9" s="34">
        <f>IFERROR(VLOOKUP(E8,sections!$I$4:$L$14,2,FALSE),"")</f>
        <v>0</v>
      </c>
      <c r="F9" s="42">
        <f>IFERROR(VLOOKUP(F8,sections!$I$4:$L$14,2,FALSE),"")</f>
        <v>8.1</v>
      </c>
      <c r="G9" s="43">
        <f>IFERROR(VLOOKUP(G8,sections!$I$4:$L$14,2,FALSE),"")</f>
        <v>2.5</v>
      </c>
      <c r="H9" s="35">
        <f>IF(SUM(C9:G9)&gt;0,SUM(C9:G9),0.1)</f>
        <v>19.909999999999997</v>
      </c>
      <c r="I9" s="36">
        <v>57</v>
      </c>
      <c r="K9" s="6">
        <f>RANK(H9,H$3:H$464,0)</f>
        <v>119</v>
      </c>
      <c r="M9" s="6" t="str">
        <f>B8</f>
        <v>PAT Darren Mckay</v>
      </c>
      <c r="N9" s="37">
        <f>IFERROR(H9+I9,"")</f>
        <v>76.91</v>
      </c>
    </row>
    <row r="10" spans="1:14" ht="12.75" customHeight="1" x14ac:dyDescent="0.4">
      <c r="A10" s="118">
        <v>5</v>
      </c>
      <c r="B10" s="117" t="str">
        <f>sections!B7</f>
        <v>TGA Josh Va'afusu</v>
      </c>
      <c r="C10" s="38" t="str">
        <f>IFERROR(VLOOKUP(C4,sections!$I$4:$L$14,4,FALSE),"")</f>
        <v>1-3</v>
      </c>
      <c r="D10" s="31" t="str">
        <f>IFERROR(VLOOKUP(D2,sections!$I$4:$L$14,4,FALSE),"")</f>
        <v>0-3</v>
      </c>
      <c r="E10" s="38" t="str">
        <f>IFERROR(VLOOKUP(E6,sections!$I$4:$L$14,4,FALSE),"")</f>
        <v>2-3</v>
      </c>
      <c r="F10" s="39" t="s">
        <v>6</v>
      </c>
      <c r="G10" s="39" t="str">
        <f>IFERROR(VLOOKUP(G8,sections!$I$4:$L$14,4,FALSE),"")</f>
        <v>3-2</v>
      </c>
      <c r="H10" s="40"/>
      <c r="I10" s="41"/>
      <c r="N10" s="37"/>
    </row>
    <row r="11" spans="1:14" ht="12.75" customHeight="1" x14ac:dyDescent="0.6">
      <c r="A11" s="114"/>
      <c r="B11" s="114"/>
      <c r="C11" s="42">
        <f>IFERROR(VLOOKUP(C10,sections!$I$4:$L$14,2,FALSE),"")</f>
        <v>1.21</v>
      </c>
      <c r="D11" s="34">
        <f>IFERROR(VLOOKUP(D10,sections!$I$4:$L$14,2,FALSE),"")</f>
        <v>0</v>
      </c>
      <c r="E11" s="42">
        <f>IFERROR(VLOOKUP(E10,sections!$I$4:$L$14,2,FALSE),"")</f>
        <v>2.5</v>
      </c>
      <c r="F11" s="43">
        <f>IFERROR(VLOOKUP(F10,sections!$I$4:$L$14,2,FALSE),"")</f>
        <v>0</v>
      </c>
      <c r="G11" s="43">
        <f>IFERROR(VLOOKUP(G10,sections!$I$4:$L$14,2,FALSE),"")</f>
        <v>8.1</v>
      </c>
      <c r="H11" s="35">
        <f>IF(SUM(C11:G11)&gt;0,SUM(C11:G11),0.1)</f>
        <v>11.809999999999999</v>
      </c>
      <c r="I11" s="36"/>
      <c r="K11" s="6">
        <f>RANK(H11,H$3:H$464,0)</f>
        <v>159</v>
      </c>
      <c r="M11" s="6" t="str">
        <f>B10</f>
        <v>TGA Josh Va'afusu</v>
      </c>
      <c r="N11" s="37">
        <f>IFERROR(H11+I11,"")</f>
        <v>11.809999999999999</v>
      </c>
    </row>
    <row r="12" spans="1:14" ht="12.75" customHeight="1" x14ac:dyDescent="0.4">
      <c r="A12" s="118">
        <v>6</v>
      </c>
      <c r="B12" s="117" t="str">
        <f>sections!B8</f>
        <v>OTA Dao Buathong</v>
      </c>
      <c r="C12" s="31" t="str">
        <f>IFERROR(VLOOKUP(C2,sections!$I$4:$L$14,4,FALSE),"")</f>
        <v>0-3</v>
      </c>
      <c r="D12" s="38" t="str">
        <f>IFERROR(VLOOKUP(D8,sections!$I$4:$L$14,4,FALSE),"")</f>
        <v>2-3</v>
      </c>
      <c r="E12" s="39" t="str">
        <f>IFERROR(VLOOKUP(E4,sections!$I$4:$L$14,4,FALSE),"")</f>
        <v>0-3</v>
      </c>
      <c r="F12" s="39" t="str">
        <f>IFERROR(VLOOKUP(F10,sections!$I$4:$L$14,4,FALSE),"")</f>
        <v>3-0</v>
      </c>
      <c r="G12" s="38" t="str">
        <f>IFERROR(VLOOKUP(G6,sections!$I$4:$L$14,4,FALSE),"")</f>
        <v>3-2</v>
      </c>
      <c r="H12" s="40"/>
      <c r="I12" s="41"/>
      <c r="N12" s="37"/>
    </row>
    <row r="13" spans="1:14" ht="12.75" customHeight="1" x14ac:dyDescent="0.6">
      <c r="A13" s="114"/>
      <c r="B13" s="114"/>
      <c r="C13" s="34">
        <f>IFERROR(VLOOKUP(C12,sections!$I$4:$L$14,2,FALSE),"")</f>
        <v>0</v>
      </c>
      <c r="D13" s="42">
        <f>IFERROR(VLOOKUP(D12,sections!$I$4:$L$14,2,FALSE),"")</f>
        <v>2.5</v>
      </c>
      <c r="E13" s="43">
        <f>IFERROR(VLOOKUP(E12,sections!$I$4:$L$14,2,FALSE),"")</f>
        <v>0</v>
      </c>
      <c r="F13" s="43">
        <f>IFERROR(VLOOKUP(F12,sections!$I$4:$L$14,2,FALSE),"")</f>
        <v>8.31</v>
      </c>
      <c r="G13" s="42">
        <f>IFERROR(VLOOKUP(G12,sections!$I$4:$L$14,2,FALSE),"")</f>
        <v>8.1</v>
      </c>
      <c r="H13" s="35">
        <f>IF(SUM(C13:G13)&gt;0,SUM(C13:G13),0.1)</f>
        <v>18.91</v>
      </c>
      <c r="I13" s="36"/>
      <c r="K13" s="6">
        <f>RANK(H13,H$3:H$464,0)</f>
        <v>124</v>
      </c>
      <c r="M13" s="6" t="str">
        <f>B12</f>
        <v>OTA Dao Buathong</v>
      </c>
      <c r="N13" s="37">
        <f>IFERROR(H13+I13,"")</f>
        <v>18.91</v>
      </c>
    </row>
    <row r="14" spans="1:14" ht="12.75" customHeight="1" x14ac:dyDescent="0.35">
      <c r="N14" s="37"/>
    </row>
    <row r="15" spans="1:14" ht="12.75" customHeight="1" x14ac:dyDescent="0.7">
      <c r="A15" s="26" t="s">
        <v>657</v>
      </c>
      <c r="B15" s="27"/>
      <c r="C15" s="44">
        <v>1</v>
      </c>
      <c r="D15" s="44">
        <v>2</v>
      </c>
      <c r="E15" s="44">
        <v>3</v>
      </c>
      <c r="F15" s="44">
        <v>4</v>
      </c>
      <c r="G15" s="44">
        <v>5</v>
      </c>
      <c r="H15" s="29" t="s">
        <v>656</v>
      </c>
      <c r="I15" s="30"/>
      <c r="N15" s="37" t="str">
        <f>IFERROR(H15+I15,"")</f>
        <v/>
      </c>
    </row>
    <row r="16" spans="1:14" ht="12.75" customHeight="1" x14ac:dyDescent="0.4">
      <c r="A16" s="118">
        <v>1</v>
      </c>
      <c r="B16" s="117" t="str">
        <f>sections!D3</f>
        <v>NPL Adam Lilley</v>
      </c>
      <c r="C16" s="31" t="s">
        <v>7</v>
      </c>
      <c r="D16" s="31" t="s">
        <v>7</v>
      </c>
      <c r="E16" s="31" t="s">
        <v>5</v>
      </c>
      <c r="F16" s="31" t="s">
        <v>7</v>
      </c>
      <c r="G16" s="31" t="s">
        <v>5</v>
      </c>
      <c r="H16" s="32"/>
      <c r="I16" s="33"/>
      <c r="N16" s="37"/>
    </row>
    <row r="17" spans="1:14" ht="12.75" customHeight="1" x14ac:dyDescent="0.6">
      <c r="A17" s="114"/>
      <c r="B17" s="114"/>
      <c r="C17" s="34">
        <f>IFERROR(VLOOKUP(C16,sections!$I$4:$L$14,2,FALSE),"")</f>
        <v>8.1999999999999993</v>
      </c>
      <c r="D17" s="34">
        <f>IFERROR(VLOOKUP(D16,sections!$I$4:$L$14,2,FALSE),"")</f>
        <v>8.1999999999999993</v>
      </c>
      <c r="E17" s="34">
        <f>IFERROR(VLOOKUP(E16,sections!$I$4:$L$14,2,FALSE),"")</f>
        <v>8.31</v>
      </c>
      <c r="F17" s="34">
        <f>IFERROR(VLOOKUP(F16,sections!$I$4:$L$14,2,FALSE),"")</f>
        <v>8.1999999999999993</v>
      </c>
      <c r="G17" s="34">
        <f>IFERROR(VLOOKUP(G16,sections!$I$4:$L$14,2,FALSE),"")</f>
        <v>8.31</v>
      </c>
      <c r="H17" s="35">
        <f>IF(SUM(C17:G17)&gt;0,SUM(C17:G17),0.1)</f>
        <v>41.22</v>
      </c>
      <c r="I17" s="36">
        <v>99</v>
      </c>
      <c r="K17" s="6">
        <f>RANK(H17,H$3:H$464,0)</f>
        <v>12</v>
      </c>
      <c r="M17" s="6" t="str">
        <f>B16</f>
        <v>NPL Adam Lilley</v>
      </c>
      <c r="N17" s="37">
        <f>IFERROR(H17+I17,"")</f>
        <v>140.22</v>
      </c>
    </row>
    <row r="18" spans="1:14" ht="12.75" customHeight="1" x14ac:dyDescent="0.4">
      <c r="A18" s="118">
        <v>2</v>
      </c>
      <c r="B18" s="117" t="str">
        <f>sections!D4</f>
        <v>WAI Jane Wood</v>
      </c>
      <c r="C18" s="38" t="s">
        <v>6</v>
      </c>
      <c r="D18" s="39" t="s">
        <v>10</v>
      </c>
      <c r="E18" s="39" t="s">
        <v>5</v>
      </c>
      <c r="F18" s="38" t="s">
        <v>5</v>
      </c>
      <c r="G18" s="31" t="str">
        <f>IFERROR(VLOOKUP(G16,sections!$I$4:$L$14,4,FALSE),"")</f>
        <v>0-3</v>
      </c>
      <c r="H18" s="40"/>
      <c r="I18" s="41"/>
      <c r="N18" s="37"/>
    </row>
    <row r="19" spans="1:14" ht="12.75" customHeight="1" x14ac:dyDescent="0.6">
      <c r="A19" s="114"/>
      <c r="B19" s="114"/>
      <c r="C19" s="42">
        <f>IFERROR(VLOOKUP(C18,sections!$I$4:$L$14,2,FALSE),"")</f>
        <v>0</v>
      </c>
      <c r="D19" s="43">
        <f>IFERROR(VLOOKUP(D18,sections!$I$4:$L$14,2,FALSE),"")</f>
        <v>2.5</v>
      </c>
      <c r="E19" s="43">
        <f>IFERROR(VLOOKUP(E18,sections!$I$4:$L$14,2,FALSE),"")</f>
        <v>8.31</v>
      </c>
      <c r="F19" s="42">
        <f>IFERROR(VLOOKUP(F18,sections!$I$4:$L$14,2,FALSE),"")</f>
        <v>8.31</v>
      </c>
      <c r="G19" s="34">
        <f>IFERROR(VLOOKUP(G18,sections!$I$4:$L$14,2,FALSE),"")</f>
        <v>0</v>
      </c>
      <c r="H19" s="35">
        <f>IF(SUM(C19:G19)&gt;0,SUM(C19:G19),0.1)</f>
        <v>19.12</v>
      </c>
      <c r="I19" s="36">
        <v>57</v>
      </c>
      <c r="K19" s="6">
        <f>RANK(H19,H$3:H$464,0)</f>
        <v>120</v>
      </c>
      <c r="M19" s="6" t="str">
        <f>B18</f>
        <v>WAI Jane Wood</v>
      </c>
      <c r="N19" s="37">
        <f>IFERROR(H19+I19,"")</f>
        <v>76.12</v>
      </c>
    </row>
    <row r="20" spans="1:14" ht="12.75" customHeight="1" x14ac:dyDescent="0.4">
      <c r="A20" s="118">
        <v>3</v>
      </c>
      <c r="B20" s="117" t="str">
        <f>sections!D5</f>
        <v>TGA Daniel Kaio</v>
      </c>
      <c r="C20" s="39" t="s">
        <v>8</v>
      </c>
      <c r="D20" s="39" t="str">
        <f>IFERROR(VLOOKUP(D18,sections!$I$4:$L$14,4,FALSE),"")</f>
        <v>3-2</v>
      </c>
      <c r="E20" s="38" t="s">
        <v>6</v>
      </c>
      <c r="F20" s="31" t="str">
        <f>IFERROR(VLOOKUP(F16,sections!$I$4:$L$14,4,FALSE),"")</f>
        <v>1-3</v>
      </c>
      <c r="G20" s="38" t="s">
        <v>7</v>
      </c>
      <c r="H20" s="40"/>
      <c r="I20" s="41"/>
      <c r="N20" s="37"/>
    </row>
    <row r="21" spans="1:14" ht="12.75" customHeight="1" x14ac:dyDescent="0.6">
      <c r="A21" s="114"/>
      <c r="B21" s="114"/>
      <c r="C21" s="43">
        <f>IFERROR(VLOOKUP(C20,sections!$I$4:$L$14,2,FALSE),"")</f>
        <v>1.21</v>
      </c>
      <c r="D21" s="43">
        <f>IFERROR(VLOOKUP(D20,sections!$I$4:$L$14,2,FALSE),"")</f>
        <v>8.1</v>
      </c>
      <c r="E21" s="42">
        <f>IFERROR(VLOOKUP(E20,sections!$I$4:$L$14,2,FALSE),"")</f>
        <v>0</v>
      </c>
      <c r="F21" s="34">
        <f>IFERROR(VLOOKUP(F20,sections!$I$4:$L$14,2,FALSE),"")</f>
        <v>1.21</v>
      </c>
      <c r="G21" s="42">
        <f>IFERROR(VLOOKUP(G20,sections!$I$4:$L$14,2,FALSE),"")</f>
        <v>8.1999999999999993</v>
      </c>
      <c r="H21" s="35">
        <f>IF(SUM(C21:G21)&gt;0,SUM(C21:G21),0.1)</f>
        <v>18.72</v>
      </c>
      <c r="I21" s="36"/>
      <c r="K21" s="6">
        <f>RANK(H21,H$3:H$464,0)</f>
        <v>132</v>
      </c>
      <c r="M21" s="6" t="str">
        <f>B20</f>
        <v>TGA Daniel Kaio</v>
      </c>
      <c r="N21" s="37">
        <f>IFERROR(H21+I21,"")</f>
        <v>18.72</v>
      </c>
    </row>
    <row r="22" spans="1:14" ht="12.75" customHeight="1" x14ac:dyDescent="0.4">
      <c r="A22" s="118">
        <v>4</v>
      </c>
      <c r="B22" s="117" t="str">
        <f>sections!D6</f>
        <v>PUK Martin Keeley</v>
      </c>
      <c r="C22" s="39" t="str">
        <f>IFERROR(VLOOKUP(C20,sections!$I$4:$L$14,4,FALSE),"")</f>
        <v>3-1</v>
      </c>
      <c r="D22" s="38" t="s">
        <v>9</v>
      </c>
      <c r="E22" s="31" t="str">
        <f>IFERROR(VLOOKUP(E16,sections!$I$4:$L$14,4,FALSE),"")</f>
        <v>0-3</v>
      </c>
      <c r="F22" s="38" t="str">
        <f>IFERROR(VLOOKUP(F18,sections!$I$4:$L$14,4,FALSE),"")</f>
        <v>0-3</v>
      </c>
      <c r="G22" s="39" t="s">
        <v>6</v>
      </c>
      <c r="H22" s="40"/>
      <c r="I22" s="41"/>
      <c r="N22" s="37"/>
    </row>
    <row r="23" spans="1:14" ht="12.75" customHeight="1" x14ac:dyDescent="0.6">
      <c r="A23" s="119"/>
      <c r="B23" s="114"/>
      <c r="C23" s="43">
        <f>IFERROR(VLOOKUP(C22,sections!$I$4:$L$14,2,FALSE),"")</f>
        <v>8.1999999999999993</v>
      </c>
      <c r="D23" s="42">
        <f>IFERROR(VLOOKUP(D22,sections!$I$4:$L$14,2,FALSE),"")</f>
        <v>8.1</v>
      </c>
      <c r="E23" s="34">
        <f>IFERROR(VLOOKUP(E22,sections!$I$4:$L$14,2,FALSE),"")</f>
        <v>0</v>
      </c>
      <c r="F23" s="42">
        <f>IFERROR(VLOOKUP(F22,sections!$I$4:$L$14,2,FALSE),"")</f>
        <v>0</v>
      </c>
      <c r="G23" s="43">
        <f>IFERROR(VLOOKUP(G22,sections!$I$4:$L$14,2,FALSE),"")</f>
        <v>0</v>
      </c>
      <c r="H23" s="35">
        <f>IF(SUM(C23:G23)&gt;0,SUM(C23:G23),0.1)</f>
        <v>16.299999999999997</v>
      </c>
      <c r="I23" s="36"/>
      <c r="K23" s="6">
        <f>RANK(H23,H$3:H$464,0)</f>
        <v>143</v>
      </c>
      <c r="M23" s="6" t="str">
        <f>B22</f>
        <v>PUK Martin Keeley</v>
      </c>
      <c r="N23" s="37">
        <f>IFERROR(H23+I23,"")</f>
        <v>16.299999999999997</v>
      </c>
    </row>
    <row r="24" spans="1:14" ht="12.75" customHeight="1" x14ac:dyDescent="0.4">
      <c r="A24" s="118">
        <v>5</v>
      </c>
      <c r="B24" s="117" t="str">
        <f>sections!D7</f>
        <v>OTA Saolele Tavae</v>
      </c>
      <c r="C24" s="38" t="str">
        <f>IFERROR(VLOOKUP(C18,sections!$I$4:$L$14,4,FALSE),"")</f>
        <v>3-0</v>
      </c>
      <c r="D24" s="31" t="str">
        <f>IFERROR(VLOOKUP(D16,sections!$I$4:$L$14,4,FALSE),"")</f>
        <v>1-3</v>
      </c>
      <c r="E24" s="38" t="str">
        <f>IFERROR(VLOOKUP(E20,sections!$I$4:$L$14,4,FALSE),"")</f>
        <v>3-0</v>
      </c>
      <c r="F24" s="39" t="s">
        <v>5</v>
      </c>
      <c r="G24" s="39" t="str">
        <f>IFERROR(VLOOKUP(G22,sections!$I$4:$L$14,4,FALSE),"")</f>
        <v>3-0</v>
      </c>
      <c r="H24" s="40"/>
      <c r="I24" s="41"/>
      <c r="N24" s="37"/>
    </row>
    <row r="25" spans="1:14" ht="12.75" customHeight="1" x14ac:dyDescent="0.6">
      <c r="A25" s="114"/>
      <c r="B25" s="114"/>
      <c r="C25" s="42">
        <f>IFERROR(VLOOKUP(C24,sections!$I$4:$L$14,2,FALSE),"")</f>
        <v>8.31</v>
      </c>
      <c r="D25" s="34">
        <f>IFERROR(VLOOKUP(D24,sections!$I$4:$L$14,2,FALSE),"")</f>
        <v>1.21</v>
      </c>
      <c r="E25" s="42">
        <f>IFERROR(VLOOKUP(E24,sections!$I$4:$L$14,2,FALSE),"")</f>
        <v>8.31</v>
      </c>
      <c r="F25" s="43">
        <f>IFERROR(VLOOKUP(F24,sections!$I$4:$L$14,2,FALSE),"")</f>
        <v>8.31</v>
      </c>
      <c r="G25" s="43">
        <f>IFERROR(VLOOKUP(G24,sections!$I$4:$L$14,2,FALSE),"")</f>
        <v>8.31</v>
      </c>
      <c r="H25" s="35">
        <f>IF(SUM(C25:G25)&gt;0,SUM(C25:G25),0.1)</f>
        <v>34.450000000000003</v>
      </c>
      <c r="I25" s="36">
        <v>57</v>
      </c>
      <c r="K25" s="6">
        <f>RANK(H25,H$3:H$464,0)</f>
        <v>40</v>
      </c>
      <c r="M25" s="6" t="str">
        <f>B24</f>
        <v>OTA Saolele Tavae</v>
      </c>
      <c r="N25" s="37">
        <f>IFERROR(H25+I25,"")</f>
        <v>91.45</v>
      </c>
    </row>
    <row r="26" spans="1:14" ht="12.75" customHeight="1" x14ac:dyDescent="0.4">
      <c r="A26" s="118">
        <v>6</v>
      </c>
      <c r="B26" s="117" t="str">
        <f>sections!D8</f>
        <v>PAT Peter Whitehead</v>
      </c>
      <c r="C26" s="31" t="str">
        <f>IFERROR(VLOOKUP(C16,sections!$I$4:$L$14,4,FALSE),"")</f>
        <v>1-3</v>
      </c>
      <c r="D26" s="38" t="str">
        <f>IFERROR(VLOOKUP(D22,sections!$I$4:$L$14,4,FALSE),"")</f>
        <v>2-3</v>
      </c>
      <c r="E26" s="39" t="str">
        <f>IFERROR(VLOOKUP(E18,sections!$I$4:$L$14,4,FALSE),"")</f>
        <v>0-3</v>
      </c>
      <c r="F26" s="39" t="str">
        <f>IFERROR(VLOOKUP(F24,sections!$I$4:$L$14,4,FALSE),"")</f>
        <v>0-3</v>
      </c>
      <c r="G26" s="38" t="str">
        <f>IFERROR(VLOOKUP(G20,sections!$I$4:$L$14,4,FALSE),"")</f>
        <v>1-3</v>
      </c>
      <c r="H26" s="40"/>
      <c r="I26" s="41"/>
      <c r="N26" s="37"/>
    </row>
    <row r="27" spans="1:14" ht="12.75" customHeight="1" x14ac:dyDescent="0.6">
      <c r="A27" s="114"/>
      <c r="B27" s="114"/>
      <c r="C27" s="34">
        <f>IFERROR(VLOOKUP(C26,sections!$I$4:$L$14,2,FALSE),"")</f>
        <v>1.21</v>
      </c>
      <c r="D27" s="42">
        <f>IFERROR(VLOOKUP(D26,sections!$I$4:$L$14,2,FALSE),"")</f>
        <v>2.5</v>
      </c>
      <c r="E27" s="43">
        <f>IFERROR(VLOOKUP(E26,sections!$I$4:$L$14,2,FALSE),"")</f>
        <v>0</v>
      </c>
      <c r="F27" s="43">
        <f>IFERROR(VLOOKUP(F26,sections!$I$4:$L$14,2,FALSE),"")</f>
        <v>0</v>
      </c>
      <c r="G27" s="42">
        <f>IFERROR(VLOOKUP(G26,sections!$I$4:$L$14,2,FALSE),"")</f>
        <v>1.21</v>
      </c>
      <c r="H27" s="35">
        <f>IF(SUM(C27:G27)&gt;0,SUM(C27:G27),0.1)</f>
        <v>4.92</v>
      </c>
      <c r="I27" s="36"/>
      <c r="K27" s="6">
        <f>RANK(H27,H$3:H$464,0)</f>
        <v>183</v>
      </c>
      <c r="M27" s="6" t="str">
        <f>B26</f>
        <v>PAT Peter Whitehead</v>
      </c>
      <c r="N27" s="37">
        <f>IFERROR(H27+I27,"")</f>
        <v>4.92</v>
      </c>
    </row>
    <row r="28" spans="1:14" ht="12.75" customHeight="1" x14ac:dyDescent="0.35">
      <c r="N28" s="37"/>
    </row>
    <row r="29" spans="1:14" ht="12.75" customHeight="1" x14ac:dyDescent="0.7">
      <c r="A29" s="26" t="s">
        <v>658</v>
      </c>
      <c r="B29" s="27"/>
      <c r="C29" s="44">
        <v>1</v>
      </c>
      <c r="D29" s="44">
        <v>2</v>
      </c>
      <c r="E29" s="44">
        <v>3</v>
      </c>
      <c r="F29" s="44">
        <v>4</v>
      </c>
      <c r="G29" s="44">
        <v>5</v>
      </c>
      <c r="H29" s="29" t="s">
        <v>656</v>
      </c>
      <c r="I29" s="30"/>
      <c r="N29" s="37" t="str">
        <f>IFERROR(H29+I29,"")</f>
        <v/>
      </c>
    </row>
    <row r="30" spans="1:14" ht="12.75" customHeight="1" x14ac:dyDescent="0.4">
      <c r="A30" s="118">
        <v>1</v>
      </c>
      <c r="B30" s="117" t="str">
        <f>sections!F3</f>
        <v>TGA Nik Hinga</v>
      </c>
      <c r="C30" s="31" t="s">
        <v>10</v>
      </c>
      <c r="D30" s="31" t="s">
        <v>5</v>
      </c>
      <c r="E30" s="31" t="s">
        <v>5</v>
      </c>
      <c r="F30" s="31" t="s">
        <v>9</v>
      </c>
      <c r="G30" s="31" t="s">
        <v>10</v>
      </c>
      <c r="H30" s="32"/>
      <c r="I30" s="33"/>
      <c r="N30" s="37"/>
    </row>
    <row r="31" spans="1:14" ht="12.75" customHeight="1" x14ac:dyDescent="0.6">
      <c r="A31" s="114"/>
      <c r="B31" s="114"/>
      <c r="C31" s="34">
        <f>IFERROR(VLOOKUP(C30,sections!$I$4:$L$14,2,FALSE),"")</f>
        <v>2.5</v>
      </c>
      <c r="D31" s="34">
        <f>IFERROR(VLOOKUP(D30,sections!$I$4:$L$14,2,FALSE),"")</f>
        <v>8.31</v>
      </c>
      <c r="E31" s="34">
        <f>IFERROR(VLOOKUP(E30,sections!$I$4:$L$14,2,FALSE),"")</f>
        <v>8.31</v>
      </c>
      <c r="F31" s="34">
        <f>IFERROR(VLOOKUP(F30,sections!$I$4:$L$14,2,FALSE),"")</f>
        <v>8.1</v>
      </c>
      <c r="G31" s="34">
        <f>IFERROR(VLOOKUP(G30,sections!$I$4:$L$14,2,FALSE),"")</f>
        <v>2.5</v>
      </c>
      <c r="H31" s="35">
        <f>IF(SUM(C31:G31)&gt;0,SUM(C31:G31),0.1)</f>
        <v>29.72</v>
      </c>
      <c r="I31" s="36">
        <v>57</v>
      </c>
      <c r="K31" s="6">
        <f>RANK(H31,H$3:H$464,0)</f>
        <v>60</v>
      </c>
      <c r="M31" s="6" t="str">
        <f>B30</f>
        <v>TGA Nik Hinga</v>
      </c>
      <c r="N31" s="37">
        <f>IFERROR(H31+I31,"")</f>
        <v>86.72</v>
      </c>
    </row>
    <row r="32" spans="1:14" ht="12.75" customHeight="1" x14ac:dyDescent="0.4">
      <c r="A32" s="118">
        <v>2</v>
      </c>
      <c r="B32" s="117" t="str">
        <f>sections!F4</f>
        <v>TOK Matt McInnes</v>
      </c>
      <c r="C32" s="38" t="s">
        <v>5</v>
      </c>
      <c r="D32" s="39" t="s">
        <v>5</v>
      </c>
      <c r="E32" s="39" t="s">
        <v>5</v>
      </c>
      <c r="F32" s="38" t="s">
        <v>5</v>
      </c>
      <c r="G32" s="31" t="str">
        <f>IFERROR(VLOOKUP(G30,sections!$I$4:$L$14,4,FALSE),"")</f>
        <v>3-2</v>
      </c>
      <c r="H32" s="40"/>
      <c r="I32" s="41"/>
      <c r="N32" s="37"/>
    </row>
    <row r="33" spans="1:14" ht="12.75" customHeight="1" x14ac:dyDescent="0.6">
      <c r="A33" s="114"/>
      <c r="B33" s="114"/>
      <c r="C33" s="42">
        <f>IFERROR(VLOOKUP(C32,sections!$I$4:$L$14,2,FALSE),"")</f>
        <v>8.31</v>
      </c>
      <c r="D33" s="43">
        <f>IFERROR(VLOOKUP(D32,sections!$I$4:$L$14,2,FALSE),"")</f>
        <v>8.31</v>
      </c>
      <c r="E33" s="43">
        <f>IFERROR(VLOOKUP(E32,sections!$I$4:$L$14,2,FALSE),"")</f>
        <v>8.31</v>
      </c>
      <c r="F33" s="42">
        <f>IFERROR(VLOOKUP(F32,sections!$I$4:$L$14,2,FALSE),"")</f>
        <v>8.31</v>
      </c>
      <c r="G33" s="34">
        <f>IFERROR(VLOOKUP(G32,sections!$I$4:$L$14,2,FALSE),"")</f>
        <v>8.1</v>
      </c>
      <c r="H33" s="35">
        <f>IF(SUM(C33:G33)&gt;0,SUM(C33:G33),0.1)</f>
        <v>41.34</v>
      </c>
      <c r="I33" s="36">
        <v>99</v>
      </c>
      <c r="K33" s="6">
        <f>RANK(H33,H$3:H$464,0)</f>
        <v>3</v>
      </c>
      <c r="M33" s="6" t="str">
        <f>B32</f>
        <v>TOK Matt McInnes</v>
      </c>
      <c r="N33" s="37">
        <f>IFERROR(H33+I33,"")</f>
        <v>140.34</v>
      </c>
    </row>
    <row r="34" spans="1:14" ht="12.75" customHeight="1" x14ac:dyDescent="0.4">
      <c r="A34" s="118">
        <v>3</v>
      </c>
      <c r="B34" s="117" t="str">
        <f>sections!F5</f>
        <v>PAT Dean Brown</v>
      </c>
      <c r="C34" s="39" t="s">
        <v>8</v>
      </c>
      <c r="D34" s="39" t="str">
        <f>IFERROR(VLOOKUP(D32,sections!$I$4:$L$14,4,FALSE),"")</f>
        <v>0-3</v>
      </c>
      <c r="E34" s="38" t="s">
        <v>9</v>
      </c>
      <c r="F34" s="31" t="str">
        <f>IFERROR(VLOOKUP(F30,sections!$I$4:$L$14,4,FALSE),"")</f>
        <v>2-3</v>
      </c>
      <c r="G34" s="38" t="s">
        <v>5</v>
      </c>
      <c r="H34" s="40"/>
      <c r="I34" s="41"/>
      <c r="N34" s="37"/>
    </row>
    <row r="35" spans="1:14" ht="12.75" customHeight="1" x14ac:dyDescent="0.6">
      <c r="A35" s="114"/>
      <c r="B35" s="114"/>
      <c r="C35" s="43">
        <f>IFERROR(VLOOKUP(C34,sections!$I$4:$L$14,2,FALSE),"")</f>
        <v>1.21</v>
      </c>
      <c r="D35" s="43">
        <f>IFERROR(VLOOKUP(D34,sections!$I$4:$L$14,2,FALSE),"")</f>
        <v>0</v>
      </c>
      <c r="E35" s="42">
        <f>IFERROR(VLOOKUP(E34,sections!$I$4:$L$14,2,FALSE),"")</f>
        <v>8.1</v>
      </c>
      <c r="F35" s="34">
        <f>IFERROR(VLOOKUP(F34,sections!$I$4:$L$14,2,FALSE),"")</f>
        <v>2.5</v>
      </c>
      <c r="G35" s="42">
        <f>IFERROR(VLOOKUP(G34,sections!$I$4:$L$14,2,FALSE),"")</f>
        <v>8.31</v>
      </c>
      <c r="H35" s="35">
        <f>IF(SUM(C35:G35)&gt;0,SUM(C35:G35),0.1)</f>
        <v>20.119999999999997</v>
      </c>
      <c r="I35" s="36"/>
      <c r="K35" s="6">
        <f>RANK(H35,H$3:H$464,0)</f>
        <v>112</v>
      </c>
      <c r="M35" s="6" t="str">
        <f>B34</f>
        <v>PAT Dean Brown</v>
      </c>
      <c r="N35" s="37">
        <f>IFERROR(H35+I35,"")</f>
        <v>20.119999999999997</v>
      </c>
    </row>
    <row r="36" spans="1:14" ht="12.75" customHeight="1" x14ac:dyDescent="0.4">
      <c r="A36" s="118">
        <v>4</v>
      </c>
      <c r="B36" s="117" t="str">
        <f>sections!F6</f>
        <v>PAL Kiri Bennett</v>
      </c>
      <c r="C36" s="39" t="str">
        <f>IFERROR(VLOOKUP(C34,sections!$I$4:$L$14,4,FALSE),"")</f>
        <v>3-1</v>
      </c>
      <c r="D36" s="38" t="s">
        <v>6</v>
      </c>
      <c r="E36" s="31" t="str">
        <f>IFERROR(VLOOKUP(E30,sections!$I$4:$L$14,4,FALSE),"")</f>
        <v>0-3</v>
      </c>
      <c r="F36" s="38" t="str">
        <f>IFERROR(VLOOKUP(F32,sections!$I$4:$L$14,4,FALSE),"")</f>
        <v>0-3</v>
      </c>
      <c r="G36" s="39" t="s">
        <v>5</v>
      </c>
      <c r="H36" s="40"/>
      <c r="I36" s="41"/>
      <c r="N36" s="37"/>
    </row>
    <row r="37" spans="1:14" ht="12.75" customHeight="1" x14ac:dyDescent="0.6">
      <c r="A37" s="119"/>
      <c r="B37" s="114"/>
      <c r="C37" s="43">
        <f>IFERROR(VLOOKUP(C36,sections!$I$4:$L$14,2,FALSE),"")</f>
        <v>8.1999999999999993</v>
      </c>
      <c r="D37" s="42">
        <f>IFERROR(VLOOKUP(D36,sections!$I$4:$L$14,2,FALSE),"")</f>
        <v>0</v>
      </c>
      <c r="E37" s="34">
        <f>IFERROR(VLOOKUP(E36,sections!$I$4:$L$14,2,FALSE),"")</f>
        <v>0</v>
      </c>
      <c r="F37" s="42">
        <f>IFERROR(VLOOKUP(F36,sections!$I$4:$L$14,2,FALSE),"")</f>
        <v>0</v>
      </c>
      <c r="G37" s="43">
        <f>IFERROR(VLOOKUP(G36,sections!$I$4:$L$14,2,FALSE),"")</f>
        <v>8.31</v>
      </c>
      <c r="H37" s="35">
        <f>IF(SUM(C37:G37)&gt;0,SUM(C37:G37),0.1)</f>
        <v>16.509999999999998</v>
      </c>
      <c r="I37" s="36"/>
      <c r="K37" s="6">
        <f>RANK(H37,H$3:H$464,0)</f>
        <v>142</v>
      </c>
      <c r="M37" s="6" t="str">
        <f>B36</f>
        <v>PAL Kiri Bennett</v>
      </c>
      <c r="N37" s="37">
        <f>IFERROR(H37+I37,"")</f>
        <v>16.509999999999998</v>
      </c>
    </row>
    <row r="38" spans="1:14" ht="12.75" customHeight="1" x14ac:dyDescent="0.4">
      <c r="A38" s="118">
        <v>5</v>
      </c>
      <c r="B38" s="117" t="str">
        <f>sections!F7</f>
        <v>BIR Pierre Jarry</v>
      </c>
      <c r="C38" s="38" t="str">
        <f>IFERROR(VLOOKUP(C32,sections!$I$4:$L$14,4,FALSE),"")</f>
        <v>0-3</v>
      </c>
      <c r="D38" s="31" t="str">
        <f>IFERROR(VLOOKUP(D30,sections!$I$4:$L$14,4,FALSE),"")</f>
        <v>0-3</v>
      </c>
      <c r="E38" s="38" t="str">
        <f>IFERROR(VLOOKUP(E34,sections!$I$4:$L$14,4,FALSE),"")</f>
        <v>2-3</v>
      </c>
      <c r="F38" s="39" t="s">
        <v>6</v>
      </c>
      <c r="G38" s="39" t="str">
        <f>IFERROR(VLOOKUP(G36,sections!$I$4:$L$14,4,FALSE),"")</f>
        <v>0-3</v>
      </c>
      <c r="H38" s="40"/>
      <c r="I38" s="41"/>
      <c r="N38" s="37"/>
    </row>
    <row r="39" spans="1:14" ht="12.75" customHeight="1" x14ac:dyDescent="0.6">
      <c r="A39" s="114"/>
      <c r="B39" s="114"/>
      <c r="C39" s="42">
        <f>IFERROR(VLOOKUP(C38,sections!$I$4:$L$14,2,FALSE),"")</f>
        <v>0</v>
      </c>
      <c r="D39" s="34">
        <f>IFERROR(VLOOKUP(D38,sections!$I$4:$L$14,2,FALSE),"")</f>
        <v>0</v>
      </c>
      <c r="E39" s="42">
        <f>IFERROR(VLOOKUP(E38,sections!$I$4:$L$14,2,FALSE),"")</f>
        <v>2.5</v>
      </c>
      <c r="F39" s="43">
        <f>IFERROR(VLOOKUP(F38,sections!$I$4:$L$14,2,FALSE),"")</f>
        <v>0</v>
      </c>
      <c r="G39" s="43">
        <f>IFERROR(VLOOKUP(G38,sections!$I$4:$L$14,2,FALSE),"")</f>
        <v>0</v>
      </c>
      <c r="H39" s="35">
        <f>IF(SUM(C39:G39)&gt;0,SUM(C39:G39),0.1)</f>
        <v>2.5</v>
      </c>
      <c r="I39" s="36"/>
      <c r="K39" s="6">
        <f>RANK(H39,H$3:H$464,0)</f>
        <v>189</v>
      </c>
      <c r="M39" s="6" t="str">
        <f>B38</f>
        <v>BIR Pierre Jarry</v>
      </c>
      <c r="N39" s="37">
        <f>IFERROR(H39+I39,"")</f>
        <v>2.5</v>
      </c>
    </row>
    <row r="40" spans="1:14" ht="12.75" customHeight="1" x14ac:dyDescent="0.4">
      <c r="A40" s="118">
        <v>6</v>
      </c>
      <c r="B40" s="117" t="str">
        <f>sections!F8</f>
        <v>OTA Arjohn Guam</v>
      </c>
      <c r="C40" s="31" t="str">
        <f>IFERROR(VLOOKUP(C30,sections!$I$4:$L$14,4,FALSE),"")</f>
        <v>3-2</v>
      </c>
      <c r="D40" s="38" t="str">
        <f>IFERROR(VLOOKUP(D36,sections!$I$4:$L$14,4,FALSE),"")</f>
        <v>3-0</v>
      </c>
      <c r="E40" s="39" t="str">
        <f>IFERROR(VLOOKUP(E32,sections!$I$4:$L$14,4,FALSE),"")</f>
        <v>0-3</v>
      </c>
      <c r="F40" s="39" t="str">
        <f>IFERROR(VLOOKUP(F38,sections!$I$4:$L$14,4,FALSE),"")</f>
        <v>3-0</v>
      </c>
      <c r="G40" s="38" t="str">
        <f>IFERROR(VLOOKUP(G34,sections!$I$4:$L$14,4,FALSE),"")</f>
        <v>0-3</v>
      </c>
      <c r="H40" s="40"/>
      <c r="I40" s="41"/>
      <c r="N40" s="37"/>
    </row>
    <row r="41" spans="1:14" ht="12.75" customHeight="1" x14ac:dyDescent="0.6">
      <c r="A41" s="114"/>
      <c r="B41" s="114"/>
      <c r="C41" s="34">
        <f>IFERROR(VLOOKUP(C40,sections!$I$4:$L$14,2,FALSE),"")</f>
        <v>8.1</v>
      </c>
      <c r="D41" s="42">
        <f>IFERROR(VLOOKUP(D40,sections!$I$4:$L$14,2,FALSE),"")</f>
        <v>8.31</v>
      </c>
      <c r="E41" s="43">
        <f>IFERROR(VLOOKUP(E40,sections!$I$4:$L$14,2,FALSE),"")</f>
        <v>0</v>
      </c>
      <c r="F41" s="43">
        <f>IFERROR(VLOOKUP(F40,sections!$I$4:$L$14,2,FALSE),"")</f>
        <v>8.31</v>
      </c>
      <c r="G41" s="42">
        <f>IFERROR(VLOOKUP(G40,sections!$I$4:$L$14,2,FALSE),"")</f>
        <v>0</v>
      </c>
      <c r="H41" s="35">
        <f>IF(SUM(C41:G41)&gt;0,SUM(C41:G41),0.1)</f>
        <v>24.72</v>
      </c>
      <c r="I41" s="36">
        <v>57</v>
      </c>
      <c r="K41" s="6">
        <f>RANK(H41,H$3:H$464,0)</f>
        <v>92</v>
      </c>
      <c r="M41" s="6" t="str">
        <f>B40</f>
        <v>OTA Arjohn Guam</v>
      </c>
      <c r="N41" s="37">
        <f>IFERROR(H41+I41,"")</f>
        <v>81.72</v>
      </c>
    </row>
    <row r="42" spans="1:14" ht="12.75" customHeight="1" x14ac:dyDescent="0.35">
      <c r="N42" s="37"/>
    </row>
    <row r="43" spans="1:14" ht="12.75" customHeight="1" x14ac:dyDescent="0.7">
      <c r="A43" s="26" t="s">
        <v>659</v>
      </c>
      <c r="B43" s="27"/>
      <c r="C43" s="44">
        <v>1</v>
      </c>
      <c r="D43" s="44">
        <v>2</v>
      </c>
      <c r="E43" s="44">
        <v>3</v>
      </c>
      <c r="F43" s="44">
        <v>4</v>
      </c>
      <c r="G43" s="44">
        <v>5</v>
      </c>
      <c r="H43" s="29" t="s">
        <v>656</v>
      </c>
      <c r="I43" s="30"/>
      <c r="N43" s="37"/>
    </row>
    <row r="44" spans="1:14" ht="12.75" customHeight="1" x14ac:dyDescent="0.4">
      <c r="A44" s="118">
        <v>1</v>
      </c>
      <c r="B44" s="117" t="str">
        <f>sections!B11</f>
        <v>PAT Lincoln Muaulu</v>
      </c>
      <c r="C44" s="31" t="s">
        <v>5</v>
      </c>
      <c r="D44" s="31" t="s">
        <v>5</v>
      </c>
      <c r="E44" s="31" t="s">
        <v>5</v>
      </c>
      <c r="F44" s="31" t="s">
        <v>7</v>
      </c>
      <c r="G44" s="31" t="s">
        <v>7</v>
      </c>
      <c r="H44" s="32"/>
      <c r="I44" s="33"/>
      <c r="N44" s="37"/>
    </row>
    <row r="45" spans="1:14" ht="12.75" customHeight="1" x14ac:dyDescent="0.6">
      <c r="A45" s="114"/>
      <c r="B45" s="114"/>
      <c r="C45" s="34">
        <f>IFERROR(VLOOKUP(C44,sections!$I$4:$L$14,2,FALSE),"")</f>
        <v>8.31</v>
      </c>
      <c r="D45" s="34">
        <f>IFERROR(VLOOKUP(D44,sections!$I$4:$L$14,2,FALSE),"")</f>
        <v>8.31</v>
      </c>
      <c r="E45" s="34">
        <f>IFERROR(VLOOKUP(E44,sections!$I$4:$L$14,2,FALSE),"")</f>
        <v>8.31</v>
      </c>
      <c r="F45" s="34">
        <f>IFERROR(VLOOKUP(F44,sections!$I$4:$L$14,2,FALSE),"")</f>
        <v>8.1999999999999993</v>
      </c>
      <c r="G45" s="34">
        <f>IFERROR(VLOOKUP(G44,sections!$I$4:$L$14,2,FALSE),"")</f>
        <v>8.1999999999999993</v>
      </c>
      <c r="H45" s="35">
        <f>IF(SUM(C45:G45)&gt;0,SUM(C45:G45),0.1)</f>
        <v>41.33</v>
      </c>
      <c r="I45" s="36">
        <v>99</v>
      </c>
      <c r="K45" s="6">
        <f>RANK(H45,H$3:H$464,0)</f>
        <v>6</v>
      </c>
      <c r="M45" s="6" t="str">
        <f>B44</f>
        <v>PAT Lincoln Muaulu</v>
      </c>
      <c r="N45" s="37">
        <f>IFERROR(H45+I45,"")</f>
        <v>140.32999999999998</v>
      </c>
    </row>
    <row r="46" spans="1:14" ht="12.75" customHeight="1" x14ac:dyDescent="0.4">
      <c r="A46" s="118">
        <v>2</v>
      </c>
      <c r="B46" s="117" t="str">
        <f>sections!B12</f>
        <v>LEV Judah Haira-Green</v>
      </c>
      <c r="C46" s="38" t="s">
        <v>10</v>
      </c>
      <c r="D46" s="39" t="s">
        <v>10</v>
      </c>
      <c r="E46" s="39" t="s">
        <v>5</v>
      </c>
      <c r="F46" s="38" t="s">
        <v>9</v>
      </c>
      <c r="G46" s="31" t="str">
        <f>IFERROR(VLOOKUP(G44,sections!$I$4:$L$14,4,FALSE),"")</f>
        <v>1-3</v>
      </c>
      <c r="H46" s="40"/>
      <c r="I46" s="41"/>
      <c r="N46" s="37"/>
    </row>
    <row r="47" spans="1:14" ht="12.75" customHeight="1" x14ac:dyDescent="0.6">
      <c r="A47" s="114"/>
      <c r="B47" s="114"/>
      <c r="C47" s="42">
        <f>IFERROR(VLOOKUP(C46,sections!$I$4:$L$14,2,FALSE),"")</f>
        <v>2.5</v>
      </c>
      <c r="D47" s="43">
        <f>IFERROR(VLOOKUP(D46,sections!$I$4:$L$14,2,FALSE),"")</f>
        <v>2.5</v>
      </c>
      <c r="E47" s="43">
        <f>IFERROR(VLOOKUP(E46,sections!$I$4:$L$14,2,FALSE),"")</f>
        <v>8.31</v>
      </c>
      <c r="F47" s="42">
        <f>IFERROR(VLOOKUP(F46,sections!$I$4:$L$14,2,FALSE),"")</f>
        <v>8.1</v>
      </c>
      <c r="G47" s="34">
        <f>IFERROR(VLOOKUP(G46,sections!$I$4:$L$14,2,FALSE),"")</f>
        <v>1.21</v>
      </c>
      <c r="H47" s="35">
        <f>IF(SUM(C47:G47)&gt;0,SUM(C47:G47),0.1)</f>
        <v>22.62</v>
      </c>
      <c r="I47" s="36">
        <v>57</v>
      </c>
      <c r="K47" s="6">
        <f>RANK(H47,H$3:H$464,0)</f>
        <v>100</v>
      </c>
      <c r="M47" s="6" t="str">
        <f>B46</f>
        <v>LEV Judah Haira-Green</v>
      </c>
      <c r="N47" s="37">
        <f>IFERROR(H47+I47,"")</f>
        <v>79.62</v>
      </c>
    </row>
    <row r="48" spans="1:14" ht="12.75" customHeight="1" x14ac:dyDescent="0.4">
      <c r="A48" s="118">
        <v>3</v>
      </c>
      <c r="B48" s="117" t="str">
        <f>sections!B13</f>
        <v>MNU Phillip Evans</v>
      </c>
      <c r="C48" s="39" t="s">
        <v>7</v>
      </c>
      <c r="D48" s="39" t="str">
        <f>IFERROR(VLOOKUP(D46,sections!$I$4:$L$14,4,FALSE),"")</f>
        <v>3-2</v>
      </c>
      <c r="E48" s="38" t="s">
        <v>9</v>
      </c>
      <c r="F48" s="31" t="str">
        <f>IFERROR(VLOOKUP(F44,sections!$I$4:$L$14,4,FALSE),"")</f>
        <v>1-3</v>
      </c>
      <c r="G48" s="38" t="s">
        <v>7</v>
      </c>
      <c r="H48" s="40"/>
      <c r="I48" s="41"/>
      <c r="N48" s="37"/>
    </row>
    <row r="49" spans="1:14" ht="12.75" customHeight="1" x14ac:dyDescent="0.6">
      <c r="A49" s="114"/>
      <c r="B49" s="114"/>
      <c r="C49" s="43">
        <f>IFERROR(VLOOKUP(C48,sections!$I$4:$L$14,2,FALSE),"")</f>
        <v>8.1999999999999993</v>
      </c>
      <c r="D49" s="43">
        <f>IFERROR(VLOOKUP(D48,sections!$I$4:$L$14,2,FALSE),"")</f>
        <v>8.1</v>
      </c>
      <c r="E49" s="42">
        <f>IFERROR(VLOOKUP(E48,sections!$I$4:$L$14,2,FALSE),"")</f>
        <v>8.1</v>
      </c>
      <c r="F49" s="34">
        <f>IFERROR(VLOOKUP(F48,sections!$I$4:$L$14,2,FALSE),"")</f>
        <v>1.21</v>
      </c>
      <c r="G49" s="42">
        <f>IFERROR(VLOOKUP(G48,sections!$I$4:$L$14,2,FALSE),"")</f>
        <v>8.1999999999999993</v>
      </c>
      <c r="H49" s="35">
        <f>IF(SUM(C49:G49)&gt;0,SUM(C49:G49),0.1)</f>
        <v>33.81</v>
      </c>
      <c r="I49" s="36">
        <v>57</v>
      </c>
      <c r="K49" s="6">
        <f>RANK(H49,H$3:H$464,0)</f>
        <v>54</v>
      </c>
      <c r="M49" s="6" t="str">
        <f>B48</f>
        <v>MNU Phillip Evans</v>
      </c>
      <c r="N49" s="37">
        <f>IFERROR(H49+I49,"")</f>
        <v>90.81</v>
      </c>
    </row>
    <row r="50" spans="1:14" ht="12.75" customHeight="1" x14ac:dyDescent="0.4">
      <c r="A50" s="118">
        <v>4</v>
      </c>
      <c r="B50" s="117" t="str">
        <f>sections!B14</f>
        <v>PUK Mel Apanui</v>
      </c>
      <c r="C50" s="39" t="str">
        <f>IFERROR(VLOOKUP(C48,sections!$I$4:$L$14,4,FALSE),"")</f>
        <v>1-3</v>
      </c>
      <c r="D50" s="38" t="s">
        <v>10</v>
      </c>
      <c r="E50" s="31" t="str">
        <f>IFERROR(VLOOKUP(E44,sections!$I$4:$L$14,4,FALSE),"")</f>
        <v>0-3</v>
      </c>
      <c r="F50" s="38" t="str">
        <f>IFERROR(VLOOKUP(F46,sections!$I$4:$L$14,4,FALSE),"")</f>
        <v>2-3</v>
      </c>
      <c r="G50" s="39" t="s">
        <v>5</v>
      </c>
      <c r="H50" s="40"/>
      <c r="I50" s="41"/>
      <c r="N50" s="37"/>
    </row>
    <row r="51" spans="1:14" ht="12.75" customHeight="1" x14ac:dyDescent="0.6">
      <c r="A51" s="119"/>
      <c r="B51" s="114"/>
      <c r="C51" s="43">
        <f>IFERROR(VLOOKUP(C50,sections!$I$4:$L$14,2,FALSE),"")</f>
        <v>1.21</v>
      </c>
      <c r="D51" s="42">
        <f>IFERROR(VLOOKUP(D50,sections!$I$4:$L$14,2,FALSE),"")</f>
        <v>2.5</v>
      </c>
      <c r="E51" s="34">
        <f>IFERROR(VLOOKUP(E50,sections!$I$4:$L$14,2,FALSE),"")</f>
        <v>0</v>
      </c>
      <c r="F51" s="42">
        <f>IFERROR(VLOOKUP(F50,sections!$I$4:$L$14,2,FALSE),"")</f>
        <v>2.5</v>
      </c>
      <c r="G51" s="43">
        <f>IFERROR(VLOOKUP(G50,sections!$I$4:$L$14,2,FALSE),"")</f>
        <v>8.31</v>
      </c>
      <c r="H51" s="35">
        <f>IF(SUM(C51:G51)&gt;0,SUM(C51:G51),0.1)</f>
        <v>14.52</v>
      </c>
      <c r="I51" s="36"/>
      <c r="K51" s="6">
        <f>RANK(H51,H$3:H$464,0)</f>
        <v>149</v>
      </c>
      <c r="M51" s="6" t="str">
        <f>B50</f>
        <v>PUK Mel Apanui</v>
      </c>
      <c r="N51" s="37">
        <f>IFERROR(H51+I51,"")</f>
        <v>14.52</v>
      </c>
    </row>
    <row r="52" spans="1:14" ht="12.75" customHeight="1" x14ac:dyDescent="0.4">
      <c r="A52" s="118">
        <v>5</v>
      </c>
      <c r="B52" s="117" t="str">
        <f>sections!B15</f>
        <v>OTA Sisilia Ngata</v>
      </c>
      <c r="C52" s="38" t="str">
        <f>IFERROR(VLOOKUP(C46,sections!$I$4:$L$14,4,FALSE),"")</f>
        <v>3-2</v>
      </c>
      <c r="D52" s="31" t="str">
        <f>IFERROR(VLOOKUP(D44,sections!$I$4:$L$14,4,FALSE),"")</f>
        <v>0-3</v>
      </c>
      <c r="E52" s="38" t="str">
        <f>IFERROR(VLOOKUP(E48,sections!$I$4:$L$14,4,FALSE),"")</f>
        <v>2-3</v>
      </c>
      <c r="F52" s="39" t="s">
        <v>7</v>
      </c>
      <c r="G52" s="39" t="str">
        <f>IFERROR(VLOOKUP(G50,sections!$I$4:$L$14,4,FALSE),"")</f>
        <v>0-3</v>
      </c>
      <c r="H52" s="40"/>
      <c r="I52" s="41"/>
      <c r="N52" s="37"/>
    </row>
    <row r="53" spans="1:14" ht="12.75" customHeight="1" x14ac:dyDescent="0.6">
      <c r="A53" s="114"/>
      <c r="B53" s="114"/>
      <c r="C53" s="42">
        <f>IFERROR(VLOOKUP(C52,sections!$I$4:$L$14,2,FALSE),"")</f>
        <v>8.1</v>
      </c>
      <c r="D53" s="34">
        <f>IFERROR(VLOOKUP(D52,sections!$I$4:$L$14,2,FALSE),"")</f>
        <v>0</v>
      </c>
      <c r="E53" s="42">
        <f>IFERROR(VLOOKUP(E52,sections!$I$4:$L$14,2,FALSE),"")</f>
        <v>2.5</v>
      </c>
      <c r="F53" s="43">
        <f>IFERROR(VLOOKUP(F52,sections!$I$4:$L$14,2,FALSE),"")</f>
        <v>8.1999999999999993</v>
      </c>
      <c r="G53" s="43">
        <f>IFERROR(VLOOKUP(G52,sections!$I$4:$L$14,2,FALSE),"")</f>
        <v>0</v>
      </c>
      <c r="H53" s="35">
        <f>IF(SUM(C53:G53)&gt;0,SUM(C53:G53),0.1)</f>
        <v>18.799999999999997</v>
      </c>
      <c r="I53" s="36"/>
      <c r="K53" s="6">
        <f>RANK(H53,H$3:H$464,0)</f>
        <v>129</v>
      </c>
      <c r="M53" s="6" t="str">
        <f>B52</f>
        <v>OTA Sisilia Ngata</v>
      </c>
      <c r="N53" s="37">
        <f>IFERROR(H53+I53,"")</f>
        <v>18.799999999999997</v>
      </c>
    </row>
    <row r="54" spans="1:14" ht="12.75" customHeight="1" x14ac:dyDescent="0.4">
      <c r="A54" s="118">
        <v>6</v>
      </c>
      <c r="B54" s="117" t="str">
        <f>sections!B16</f>
        <v>WHAN Cory Diamond</v>
      </c>
      <c r="C54" s="31" t="str">
        <f>IFERROR(VLOOKUP(C44,sections!$I$4:$L$14,4,FALSE),"")</f>
        <v>0-3</v>
      </c>
      <c r="D54" s="38" t="str">
        <f>IFERROR(VLOOKUP(D50,sections!$I$4:$L$14,4,FALSE),"")</f>
        <v>3-2</v>
      </c>
      <c r="E54" s="39" t="str">
        <f>IFERROR(VLOOKUP(E46,sections!$I$4:$L$14,4,FALSE),"")</f>
        <v>0-3</v>
      </c>
      <c r="F54" s="39" t="str">
        <f>IFERROR(VLOOKUP(F52,sections!$I$4:$L$14,4,FALSE),"")</f>
        <v>1-3</v>
      </c>
      <c r="G54" s="38" t="str">
        <f>IFERROR(VLOOKUP(G48,sections!$I$4:$L$14,4,FALSE),"")</f>
        <v>1-3</v>
      </c>
      <c r="H54" s="40"/>
      <c r="I54" s="41"/>
      <c r="N54" s="37"/>
    </row>
    <row r="55" spans="1:14" ht="12.75" customHeight="1" x14ac:dyDescent="0.6">
      <c r="A55" s="114"/>
      <c r="B55" s="114"/>
      <c r="C55" s="34">
        <f>IFERROR(VLOOKUP(C54,sections!$I$4:$L$14,2,FALSE),"")</f>
        <v>0</v>
      </c>
      <c r="D55" s="42">
        <f>IFERROR(VLOOKUP(D54,sections!$I$4:$L$14,2,FALSE),"")</f>
        <v>8.1</v>
      </c>
      <c r="E55" s="43">
        <f>IFERROR(VLOOKUP(E54,sections!$I$4:$L$14,2,FALSE),"")</f>
        <v>0</v>
      </c>
      <c r="F55" s="43">
        <f>IFERROR(VLOOKUP(F54,sections!$I$4:$L$14,2,FALSE),"")</f>
        <v>1.21</v>
      </c>
      <c r="G55" s="42">
        <f>IFERROR(VLOOKUP(G54,sections!$I$4:$L$14,2,FALSE),"")</f>
        <v>1.21</v>
      </c>
      <c r="H55" s="35">
        <f>IF(SUM(C55:G55)&gt;0,SUM(C55:G55),0.1)</f>
        <v>10.52</v>
      </c>
      <c r="I55" s="36"/>
      <c r="K55" s="6">
        <f>RANK(H55,H$3:H$464,0)</f>
        <v>166</v>
      </c>
      <c r="M55" s="6" t="str">
        <f>B54</f>
        <v>WHAN Cory Diamond</v>
      </c>
      <c r="N55" s="37">
        <f>IFERROR(H55+I55,"")</f>
        <v>10.52</v>
      </c>
    </row>
    <row r="56" spans="1:14" ht="12.75" customHeight="1" x14ac:dyDescent="0.35">
      <c r="N56" s="37"/>
    </row>
    <row r="57" spans="1:14" ht="12.75" customHeight="1" x14ac:dyDescent="0.7">
      <c r="A57" s="26" t="s">
        <v>660</v>
      </c>
      <c r="B57" s="27"/>
      <c r="C57" s="44">
        <v>1</v>
      </c>
      <c r="D57" s="44">
        <v>2</v>
      </c>
      <c r="E57" s="44">
        <v>3</v>
      </c>
      <c r="F57" s="44">
        <v>4</v>
      </c>
      <c r="G57" s="44">
        <v>5</v>
      </c>
      <c r="H57" s="29" t="s">
        <v>656</v>
      </c>
      <c r="I57" s="30"/>
      <c r="N57" s="37"/>
    </row>
    <row r="58" spans="1:14" ht="12.75" customHeight="1" x14ac:dyDescent="0.4">
      <c r="A58" s="118">
        <v>1</v>
      </c>
      <c r="B58" s="117" t="str">
        <f>sections!D11</f>
        <v>TGA Tom Cook</v>
      </c>
      <c r="C58" s="31" t="s">
        <v>5</v>
      </c>
      <c r="D58" s="31" t="s">
        <v>9</v>
      </c>
      <c r="E58" s="31" t="s">
        <v>5</v>
      </c>
      <c r="F58" s="31" t="s">
        <v>10</v>
      </c>
      <c r="G58" s="31" t="s">
        <v>8</v>
      </c>
      <c r="H58" s="32"/>
      <c r="I58" s="33"/>
      <c r="N58" s="37"/>
    </row>
    <row r="59" spans="1:14" ht="12.75" customHeight="1" x14ac:dyDescent="0.6">
      <c r="A59" s="114"/>
      <c r="B59" s="114"/>
      <c r="C59" s="34">
        <f>IFERROR(VLOOKUP(C58,sections!$I$4:$L$14,2,FALSE),"")</f>
        <v>8.31</v>
      </c>
      <c r="D59" s="34">
        <f>IFERROR(VLOOKUP(D58,sections!$I$4:$L$14,2,FALSE),"")</f>
        <v>8.1</v>
      </c>
      <c r="E59" s="34">
        <f>IFERROR(VLOOKUP(E58,sections!$I$4:$L$14,2,FALSE),"")</f>
        <v>8.31</v>
      </c>
      <c r="F59" s="34">
        <f>IFERROR(VLOOKUP(F58,sections!$I$4:$L$14,2,FALSE),"")</f>
        <v>2.5</v>
      </c>
      <c r="G59" s="34">
        <f>IFERROR(VLOOKUP(G58,sections!$I$4:$L$14,2,FALSE),"")</f>
        <v>1.21</v>
      </c>
      <c r="H59" s="35">
        <f>IF(SUM(C59:G59)&gt;0,SUM(C59:G59),0.1)</f>
        <v>28.43</v>
      </c>
      <c r="I59" s="36">
        <v>57</v>
      </c>
      <c r="K59" s="6">
        <f>RANK(H59,H$3:H$464,0)</f>
        <v>64</v>
      </c>
      <c r="M59" s="6" t="str">
        <f>B58</f>
        <v>TGA Tom Cook</v>
      </c>
      <c r="N59" s="37">
        <f>IFERROR(H59+I59,"")</f>
        <v>85.43</v>
      </c>
    </row>
    <row r="60" spans="1:14" ht="12.75" customHeight="1" x14ac:dyDescent="0.4">
      <c r="A60" s="118">
        <v>2</v>
      </c>
      <c r="B60" s="117" t="str">
        <f>sections!D12</f>
        <v>HOW Ian Rowlay</v>
      </c>
      <c r="C60" s="38" t="s">
        <v>10</v>
      </c>
      <c r="D60" s="39" t="s">
        <v>10</v>
      </c>
      <c r="E60" s="39" t="s">
        <v>10</v>
      </c>
      <c r="F60" s="38" t="s">
        <v>9</v>
      </c>
      <c r="G60" s="31" t="str">
        <f>IFERROR(VLOOKUP(G58,sections!$I$4:$L$14,4,FALSE),"")</f>
        <v>3-1</v>
      </c>
      <c r="H60" s="40"/>
      <c r="I60" s="41"/>
      <c r="N60" s="37"/>
    </row>
    <row r="61" spans="1:14" ht="12.75" customHeight="1" x14ac:dyDescent="0.6">
      <c r="A61" s="114"/>
      <c r="B61" s="114"/>
      <c r="C61" s="42">
        <f>IFERROR(VLOOKUP(C60,sections!$I$4:$L$14,2,FALSE),"")</f>
        <v>2.5</v>
      </c>
      <c r="D61" s="43">
        <f>IFERROR(VLOOKUP(D60,sections!$I$4:$L$14,2,FALSE),"")</f>
        <v>2.5</v>
      </c>
      <c r="E61" s="43">
        <f>IFERROR(VLOOKUP(E60,sections!$I$4:$L$14,2,FALSE),"")</f>
        <v>2.5</v>
      </c>
      <c r="F61" s="42">
        <f>IFERROR(VLOOKUP(F60,sections!$I$4:$L$14,2,FALSE),"")</f>
        <v>8.1</v>
      </c>
      <c r="G61" s="34">
        <f>IFERROR(VLOOKUP(G60,sections!$I$4:$L$14,2,FALSE),"")</f>
        <v>8.1999999999999993</v>
      </c>
      <c r="H61" s="35">
        <f>IF(SUM(C61:G61)&gt;0,SUM(C61:G61),0.1)</f>
        <v>23.799999999999997</v>
      </c>
      <c r="I61" s="36">
        <v>0</v>
      </c>
      <c r="K61" s="6">
        <f>RANK(H61,H$3:H$464,0)</f>
        <v>97</v>
      </c>
      <c r="M61" s="6" t="str">
        <f>B60</f>
        <v>HOW Ian Rowlay</v>
      </c>
      <c r="N61" s="37">
        <f>IFERROR(H61+I61,"")</f>
        <v>23.799999999999997</v>
      </c>
    </row>
    <row r="62" spans="1:14" ht="12.75" customHeight="1" x14ac:dyDescent="0.4">
      <c r="A62" s="118">
        <v>3</v>
      </c>
      <c r="B62" s="117" t="str">
        <f>sections!D13</f>
        <v>PAT Steven Brown</v>
      </c>
      <c r="C62" s="39" t="s">
        <v>5</v>
      </c>
      <c r="D62" s="39" t="str">
        <f>IFERROR(VLOOKUP(D60,sections!$I$4:$L$14,4,FALSE),"")</f>
        <v>3-2</v>
      </c>
      <c r="E62" s="38" t="s">
        <v>5</v>
      </c>
      <c r="F62" s="31" t="str">
        <f>IFERROR(VLOOKUP(F58,sections!$I$4:$L$14,4,FALSE),"")</f>
        <v>3-2</v>
      </c>
      <c r="G62" s="38" t="s">
        <v>5</v>
      </c>
      <c r="H62" s="40"/>
      <c r="I62" s="41"/>
      <c r="N62" s="37"/>
    </row>
    <row r="63" spans="1:14" ht="12.75" customHeight="1" x14ac:dyDescent="0.6">
      <c r="A63" s="114"/>
      <c r="B63" s="114"/>
      <c r="C63" s="43">
        <f>IFERROR(VLOOKUP(C62,sections!$I$4:$L$14,2,FALSE),"")</f>
        <v>8.31</v>
      </c>
      <c r="D63" s="43">
        <f>IFERROR(VLOOKUP(D62,sections!$I$4:$L$14,2,FALSE),"")</f>
        <v>8.1</v>
      </c>
      <c r="E63" s="42">
        <f>IFERROR(VLOOKUP(E62,sections!$I$4:$L$14,2,FALSE),"")</f>
        <v>8.31</v>
      </c>
      <c r="F63" s="34">
        <f>IFERROR(VLOOKUP(F62,sections!$I$4:$L$14,2,FALSE),"")</f>
        <v>8.1</v>
      </c>
      <c r="G63" s="42">
        <f>IFERROR(VLOOKUP(G62,sections!$I$4:$L$14,2,FALSE),"")</f>
        <v>8.31</v>
      </c>
      <c r="H63" s="35">
        <f>IF(SUM(C63:G63)&gt;0,SUM(C63:G63),0.1)</f>
        <v>41.13</v>
      </c>
      <c r="I63" s="36">
        <v>99</v>
      </c>
      <c r="K63" s="6">
        <f>RANK(H63,H$3:H$464,0)</f>
        <v>14</v>
      </c>
      <c r="M63" s="6" t="str">
        <f>B62</f>
        <v>PAT Steven Brown</v>
      </c>
      <c r="N63" s="37">
        <f>IFERROR(H63+I63,"")</f>
        <v>140.13</v>
      </c>
    </row>
    <row r="64" spans="1:14" ht="12.75" customHeight="1" x14ac:dyDescent="0.4">
      <c r="A64" s="118">
        <v>4</v>
      </c>
      <c r="B64" s="117" t="str">
        <f>sections!D14</f>
        <v>TOK Les Wilkinson</v>
      </c>
      <c r="C64" s="39" t="str">
        <f>IFERROR(VLOOKUP(C62,sections!$I$4:$L$14,4,FALSE),"")</f>
        <v>0-3</v>
      </c>
      <c r="D64" s="38" t="s">
        <v>9</v>
      </c>
      <c r="E64" s="31" t="str">
        <f>IFERROR(VLOOKUP(E58,sections!$I$4:$L$14,4,FALSE),"")</f>
        <v>0-3</v>
      </c>
      <c r="F64" s="38" t="str">
        <f>IFERROR(VLOOKUP(F60,sections!$I$4:$L$14,4,FALSE),"")</f>
        <v>2-3</v>
      </c>
      <c r="G64" s="39" t="s">
        <v>6</v>
      </c>
      <c r="H64" s="40"/>
      <c r="I64" s="41"/>
      <c r="N64" s="37"/>
    </row>
    <row r="65" spans="1:14" ht="12.75" customHeight="1" x14ac:dyDescent="0.6">
      <c r="A65" s="119"/>
      <c r="B65" s="114"/>
      <c r="C65" s="43">
        <f>IFERROR(VLOOKUP(C64,sections!$I$4:$L$14,2,FALSE),"")</f>
        <v>0</v>
      </c>
      <c r="D65" s="42">
        <f>IFERROR(VLOOKUP(D64,sections!$I$4:$L$14,2,FALSE),"")</f>
        <v>8.1</v>
      </c>
      <c r="E65" s="34">
        <f>IFERROR(VLOOKUP(E64,sections!$I$4:$L$14,2,FALSE),"")</f>
        <v>0</v>
      </c>
      <c r="F65" s="42">
        <f>IFERROR(VLOOKUP(F64,sections!$I$4:$L$14,2,FALSE),"")</f>
        <v>2.5</v>
      </c>
      <c r="G65" s="43">
        <f>IFERROR(VLOOKUP(G64,sections!$I$4:$L$14,2,FALSE),"")</f>
        <v>0</v>
      </c>
      <c r="H65" s="35">
        <f>IF(SUM(C65:G65)&gt;0,SUM(C65:G65),0.1)</f>
        <v>10.6</v>
      </c>
      <c r="I65" s="36"/>
      <c r="K65" s="6">
        <f>RANK(H65,H$3:H$464,0)</f>
        <v>164</v>
      </c>
      <c r="M65" s="6" t="str">
        <f>B64</f>
        <v>TOK Les Wilkinson</v>
      </c>
      <c r="N65" s="37">
        <f>IFERROR(H65+I65,"")</f>
        <v>10.6</v>
      </c>
    </row>
    <row r="66" spans="1:14" ht="12.75" customHeight="1" x14ac:dyDescent="0.4">
      <c r="A66" s="118">
        <v>5</v>
      </c>
      <c r="B66" s="117" t="str">
        <f>sections!D15</f>
        <v>MNU Pete Gillette</v>
      </c>
      <c r="C66" s="38" t="str">
        <f>IFERROR(VLOOKUP(C60,sections!$I$4:$L$14,4,FALSE),"")</f>
        <v>3-2</v>
      </c>
      <c r="D66" s="31" t="str">
        <f>IFERROR(VLOOKUP(D58,sections!$I$4:$L$14,4,FALSE),"")</f>
        <v>2-3</v>
      </c>
      <c r="E66" s="38" t="str">
        <f>IFERROR(VLOOKUP(E62,sections!$I$4:$L$14,4,FALSE),"")</f>
        <v>0-3</v>
      </c>
      <c r="F66" s="39" t="s">
        <v>5</v>
      </c>
      <c r="G66" s="39" t="str">
        <f>IFERROR(VLOOKUP(G64,sections!$I$4:$L$14,4,FALSE),"")</f>
        <v>3-0</v>
      </c>
      <c r="H66" s="40"/>
      <c r="I66" s="41"/>
      <c r="N66" s="37"/>
    </row>
    <row r="67" spans="1:14" ht="12.75" customHeight="1" x14ac:dyDescent="0.6">
      <c r="A67" s="114"/>
      <c r="B67" s="114"/>
      <c r="C67" s="42">
        <f>IFERROR(VLOOKUP(C66,sections!$I$4:$L$14,2,FALSE),"")</f>
        <v>8.1</v>
      </c>
      <c r="D67" s="34">
        <f>IFERROR(VLOOKUP(D66,sections!$I$4:$L$14,2,FALSE),"")</f>
        <v>2.5</v>
      </c>
      <c r="E67" s="42">
        <f>IFERROR(VLOOKUP(E66,sections!$I$4:$L$14,2,FALSE),"")</f>
        <v>0</v>
      </c>
      <c r="F67" s="43">
        <f>IFERROR(VLOOKUP(F66,sections!$I$4:$L$14,2,FALSE),"")</f>
        <v>8.31</v>
      </c>
      <c r="G67" s="43">
        <f>IFERROR(VLOOKUP(G66,sections!$I$4:$L$14,2,FALSE),"")</f>
        <v>8.31</v>
      </c>
      <c r="H67" s="35">
        <f>IF(SUM(C67:G67)&gt;0,SUM(C67:G67),0.1)</f>
        <v>27.22</v>
      </c>
      <c r="I67" s="36">
        <v>57</v>
      </c>
      <c r="K67" s="6">
        <f>RANK(H67,H$3:H$464,0)</f>
        <v>76</v>
      </c>
      <c r="M67" s="6" t="str">
        <f>B66</f>
        <v>MNU Pete Gillette</v>
      </c>
      <c r="N67" s="37">
        <f>IFERROR(H67+I67,"")</f>
        <v>84.22</v>
      </c>
    </row>
    <row r="68" spans="1:14" ht="12.75" customHeight="1" x14ac:dyDescent="0.4">
      <c r="A68" s="118">
        <v>6</v>
      </c>
      <c r="B68" s="117" t="str">
        <f>sections!D16</f>
        <v>WHAN Paul Stevens</v>
      </c>
      <c r="C68" s="31" t="str">
        <f>IFERROR(VLOOKUP(C58,sections!$I$4:$L$14,4,FALSE),"")</f>
        <v>0-3</v>
      </c>
      <c r="D68" s="38" t="str">
        <f>IFERROR(VLOOKUP(D64,sections!$I$4:$L$14,4,FALSE),"")</f>
        <v>2-3</v>
      </c>
      <c r="E68" s="39" t="str">
        <f>IFERROR(VLOOKUP(E60,sections!$I$4:$L$14,4,FALSE),"")</f>
        <v>3-2</v>
      </c>
      <c r="F68" s="39" t="str">
        <f>IFERROR(VLOOKUP(F66,sections!$I$4:$L$14,4,FALSE),"")</f>
        <v>0-3</v>
      </c>
      <c r="G68" s="38" t="str">
        <f>IFERROR(VLOOKUP(G62,sections!$I$4:$L$14,4,FALSE),"")</f>
        <v>0-3</v>
      </c>
      <c r="H68" s="40"/>
      <c r="I68" s="41"/>
      <c r="N68" s="37"/>
    </row>
    <row r="69" spans="1:14" ht="12.75" customHeight="1" x14ac:dyDescent="0.6">
      <c r="A69" s="114"/>
      <c r="B69" s="114"/>
      <c r="C69" s="34">
        <f>IFERROR(VLOOKUP(C68,sections!$I$4:$L$14,2,FALSE),"")</f>
        <v>0</v>
      </c>
      <c r="D69" s="42">
        <f>IFERROR(VLOOKUP(D68,sections!$I$4:$L$14,2,FALSE),"")</f>
        <v>2.5</v>
      </c>
      <c r="E69" s="43">
        <f>IFERROR(VLOOKUP(E68,sections!$I$4:$L$14,2,FALSE),"")</f>
        <v>8.1</v>
      </c>
      <c r="F69" s="43">
        <f>IFERROR(VLOOKUP(F68,sections!$I$4:$L$14,2,FALSE),"")</f>
        <v>0</v>
      </c>
      <c r="G69" s="42">
        <f>IFERROR(VLOOKUP(G68,sections!$I$4:$L$14,2,FALSE),"")</f>
        <v>0</v>
      </c>
      <c r="H69" s="35">
        <f>IF(SUM(C69:G69)&gt;0,SUM(C69:G69),0.1)</f>
        <v>10.6</v>
      </c>
      <c r="I69" s="36"/>
      <c r="K69" s="6">
        <f>RANK(H69,H$3:H$464,0)</f>
        <v>164</v>
      </c>
      <c r="M69" s="6" t="str">
        <f>B68</f>
        <v>WHAN Paul Stevens</v>
      </c>
      <c r="N69" s="37">
        <f>IFERROR(H69+I69,"")</f>
        <v>10.6</v>
      </c>
    </row>
    <row r="70" spans="1:14" ht="12.75" customHeight="1" x14ac:dyDescent="0.35">
      <c r="N70" s="37"/>
    </row>
    <row r="71" spans="1:14" ht="12.75" customHeight="1" x14ac:dyDescent="0.7">
      <c r="A71" s="26" t="s">
        <v>661</v>
      </c>
      <c r="B71" s="27"/>
      <c r="C71" s="44">
        <v>1</v>
      </c>
      <c r="D71" s="44">
        <v>2</v>
      </c>
      <c r="E71" s="44">
        <v>3</v>
      </c>
      <c r="F71" s="44">
        <v>4</v>
      </c>
      <c r="G71" s="44">
        <v>5</v>
      </c>
      <c r="H71" s="29" t="s">
        <v>656</v>
      </c>
      <c r="I71" s="30"/>
      <c r="N71" s="37"/>
    </row>
    <row r="72" spans="1:14" ht="12.75" customHeight="1" x14ac:dyDescent="0.4">
      <c r="A72" s="118">
        <v>1</v>
      </c>
      <c r="B72" s="117" t="str">
        <f>sections!F11</f>
        <v>TOK Phil Wilkinson</v>
      </c>
      <c r="C72" s="31" t="s">
        <v>5</v>
      </c>
      <c r="D72" s="31" t="s">
        <v>5</v>
      </c>
      <c r="E72" s="31" t="s">
        <v>5</v>
      </c>
      <c r="F72" s="31" t="s">
        <v>5</v>
      </c>
      <c r="G72" s="31" t="s">
        <v>5</v>
      </c>
      <c r="H72" s="32"/>
      <c r="I72" s="33"/>
      <c r="N72" s="37"/>
    </row>
    <row r="73" spans="1:14" ht="12.75" customHeight="1" x14ac:dyDescent="0.6">
      <c r="A73" s="114"/>
      <c r="B73" s="114"/>
      <c r="C73" s="34">
        <f>IFERROR(VLOOKUP(C72,sections!$I$4:$L$14,2,FALSE),"")</f>
        <v>8.31</v>
      </c>
      <c r="D73" s="34">
        <f>IFERROR(VLOOKUP(D72,sections!$I$4:$L$14,2,FALSE),"")</f>
        <v>8.31</v>
      </c>
      <c r="E73" s="34">
        <f>IFERROR(VLOOKUP(E72,sections!$I$4:$L$14,2,FALSE),"")</f>
        <v>8.31</v>
      </c>
      <c r="F73" s="34">
        <f>IFERROR(VLOOKUP(F72,sections!$I$4:$L$14,2,FALSE),"")</f>
        <v>8.31</v>
      </c>
      <c r="G73" s="34">
        <v>8.31</v>
      </c>
      <c r="H73" s="35">
        <f>IF(SUM(C73:G73)&gt;0,SUM(C73:G73),0.1)</f>
        <v>41.550000000000004</v>
      </c>
      <c r="I73" s="36">
        <v>99</v>
      </c>
      <c r="K73" s="6">
        <f>RANK(H73,H$3:H$464,0)</f>
        <v>1</v>
      </c>
      <c r="M73" s="6" t="str">
        <f>B72</f>
        <v>TOK Phil Wilkinson</v>
      </c>
      <c r="N73" s="37">
        <f>IFERROR(H73+I73,"")</f>
        <v>140.55000000000001</v>
      </c>
    </row>
    <row r="74" spans="1:14" ht="12.75" customHeight="1" x14ac:dyDescent="0.4">
      <c r="A74" s="118">
        <v>2</v>
      </c>
      <c r="B74" s="117" t="str">
        <f>sections!F12</f>
        <v>NPL Patrick O'Donnell</v>
      </c>
      <c r="C74" s="38" t="s">
        <v>9</v>
      </c>
      <c r="D74" s="39" t="s">
        <v>7</v>
      </c>
      <c r="E74" s="39" t="s">
        <v>10</v>
      </c>
      <c r="F74" s="38" t="s">
        <v>9</v>
      </c>
      <c r="G74" s="31" t="str">
        <f>IFERROR(VLOOKUP(G72,sections!$I$4:$L$14,4,FALSE),"")</f>
        <v>0-3</v>
      </c>
      <c r="H74" s="40"/>
      <c r="I74" s="41"/>
      <c r="N74" s="37"/>
    </row>
    <row r="75" spans="1:14" ht="12.75" customHeight="1" x14ac:dyDescent="0.6">
      <c r="A75" s="114"/>
      <c r="B75" s="114"/>
      <c r="C75" s="42">
        <f>IFERROR(VLOOKUP(C74,sections!$I$4:$L$14,2,FALSE),"")</f>
        <v>8.1</v>
      </c>
      <c r="D75" s="43">
        <f>IFERROR(VLOOKUP(D74,sections!$I$4:$L$14,2,FALSE),"")</f>
        <v>8.1999999999999993</v>
      </c>
      <c r="E75" s="43">
        <f>IFERROR(VLOOKUP(E74,sections!$I$4:$L$14,2,FALSE),"")</f>
        <v>2.5</v>
      </c>
      <c r="F75" s="42">
        <f>IFERROR(VLOOKUP(F74,sections!$I$4:$L$14,2,FALSE),"")</f>
        <v>8.1</v>
      </c>
      <c r="G75" s="34">
        <f>IFERROR(VLOOKUP(G74,sections!$I$4:$L$14,2,FALSE),"")</f>
        <v>0</v>
      </c>
      <c r="H75" s="35">
        <f>IF(SUM(C75:G75)&gt;0,SUM(C75:G75),0.1)</f>
        <v>26.9</v>
      </c>
      <c r="I75" s="36">
        <v>57</v>
      </c>
      <c r="K75" s="6">
        <f>RANK(H75,H$3:H$464,0)</f>
        <v>86</v>
      </c>
      <c r="M75" s="6" t="str">
        <f>B74</f>
        <v>NPL Patrick O'Donnell</v>
      </c>
      <c r="N75" s="37">
        <f>IFERROR(H75+I75,"")</f>
        <v>83.9</v>
      </c>
    </row>
    <row r="76" spans="1:14" ht="12.75" customHeight="1" x14ac:dyDescent="0.4">
      <c r="A76" s="118">
        <v>3</v>
      </c>
      <c r="B76" s="117" t="str">
        <f>sections!F13</f>
        <v>PAT Sudeep Prasad</v>
      </c>
      <c r="C76" s="39" t="s">
        <v>10</v>
      </c>
      <c r="D76" s="39" t="str">
        <f>IFERROR(VLOOKUP(D74,sections!$I$4:$L$14,4,FALSE),"")</f>
        <v>1-3</v>
      </c>
      <c r="E76" s="38" t="s">
        <v>6</v>
      </c>
      <c r="F76" s="31" t="str">
        <f>IFERROR(VLOOKUP(F72,sections!$I$4:$L$14,4,FALSE),"")</f>
        <v>0-3</v>
      </c>
      <c r="G76" s="38" t="s">
        <v>5</v>
      </c>
      <c r="H76" s="40"/>
      <c r="I76" s="41"/>
      <c r="N76" s="37"/>
    </row>
    <row r="77" spans="1:14" ht="12.75" customHeight="1" x14ac:dyDescent="0.6">
      <c r="A77" s="114"/>
      <c r="B77" s="114"/>
      <c r="C77" s="43">
        <f>IFERROR(VLOOKUP(C76,sections!$I$4:$L$14,2,FALSE),"")</f>
        <v>2.5</v>
      </c>
      <c r="D77" s="43">
        <f>IFERROR(VLOOKUP(D76,sections!$I$4:$L$14,2,FALSE),"")</f>
        <v>1.21</v>
      </c>
      <c r="E77" s="42">
        <f>IFERROR(VLOOKUP(E76,sections!$I$4:$L$14,2,FALSE),"")</f>
        <v>0</v>
      </c>
      <c r="F77" s="34">
        <f>IFERROR(VLOOKUP(F76,sections!$I$4:$L$14,2,FALSE),"")</f>
        <v>0</v>
      </c>
      <c r="G77" s="42">
        <f>IFERROR(VLOOKUP(G76,sections!$I$4:$L$14,2,FALSE),"")</f>
        <v>8.31</v>
      </c>
      <c r="H77" s="35">
        <f>IF(SUM(C77:G77)&gt;0,SUM(C77:G77),0.1)</f>
        <v>12.02</v>
      </c>
      <c r="I77" s="36"/>
      <c r="K77" s="6">
        <f>RANK(H77,H$3:H$464,0)</f>
        <v>155</v>
      </c>
      <c r="M77" s="6" t="str">
        <f>B76</f>
        <v>PAT Sudeep Prasad</v>
      </c>
      <c r="N77" s="37">
        <f>IFERROR(H77+I77,"")</f>
        <v>12.02</v>
      </c>
    </row>
    <row r="78" spans="1:14" ht="12.75" customHeight="1" x14ac:dyDescent="0.4">
      <c r="A78" s="118">
        <v>4</v>
      </c>
      <c r="B78" s="117" t="str">
        <f>sections!F14</f>
        <v>TGA Nita Clarkson</v>
      </c>
      <c r="C78" s="39" t="str">
        <f>IFERROR(VLOOKUP(C76,sections!$I$4:$L$14,4,FALSE),"")</f>
        <v>3-2</v>
      </c>
      <c r="D78" s="38" t="s">
        <v>5</v>
      </c>
      <c r="E78" s="31" t="str">
        <f>IFERROR(VLOOKUP(E72,sections!$I$4:$L$14,4,FALSE),"")</f>
        <v>0-3</v>
      </c>
      <c r="F78" s="38" t="str">
        <f>IFERROR(VLOOKUP(F74,sections!$I$4:$L$14,4,FALSE),"")</f>
        <v>2-3</v>
      </c>
      <c r="G78" s="39" t="s">
        <v>7</v>
      </c>
      <c r="H78" s="40"/>
      <c r="I78" s="41"/>
      <c r="N78" s="37"/>
    </row>
    <row r="79" spans="1:14" ht="12.75" customHeight="1" x14ac:dyDescent="0.6">
      <c r="A79" s="119"/>
      <c r="B79" s="114"/>
      <c r="C79" s="43">
        <f>IFERROR(VLOOKUP(C78,sections!$I$4:$L$14,2,FALSE),"")</f>
        <v>8.1</v>
      </c>
      <c r="D79" s="42">
        <f>IFERROR(VLOOKUP(D78,sections!$I$4:$L$14,2,FALSE),"")</f>
        <v>8.31</v>
      </c>
      <c r="E79" s="34">
        <f>IFERROR(VLOOKUP(E78,sections!$I$4:$L$14,2,FALSE),"")</f>
        <v>0</v>
      </c>
      <c r="F79" s="42">
        <f>IFERROR(VLOOKUP(F78,sections!$I$4:$L$14,2,FALSE),"")</f>
        <v>2.5</v>
      </c>
      <c r="G79" s="43">
        <v>8.1999999999999993</v>
      </c>
      <c r="H79" s="35">
        <f>IF(SUM(C79:G79)&gt;0,SUM(C79:G79),0.1)</f>
        <v>27.11</v>
      </c>
      <c r="I79" s="36">
        <v>57</v>
      </c>
      <c r="K79" s="6">
        <f>RANK(H79,H$3:H$464,0)</f>
        <v>77</v>
      </c>
      <c r="M79" s="6" t="str">
        <f>B78</f>
        <v>TGA Nita Clarkson</v>
      </c>
      <c r="N79" s="37">
        <f>IFERROR(H79+I79,"")</f>
        <v>84.11</v>
      </c>
    </row>
    <row r="80" spans="1:14" ht="12.75" customHeight="1" x14ac:dyDescent="0.4">
      <c r="A80" s="118">
        <v>5</v>
      </c>
      <c r="B80" s="117" t="str">
        <f>sections!F15</f>
        <v>OTA Sio Latu</v>
      </c>
      <c r="C80" s="38" t="str">
        <f>IFERROR(VLOOKUP(C74,sections!$I$4:$L$14,4,FALSE),"")</f>
        <v>2-3</v>
      </c>
      <c r="D80" s="31" t="str">
        <f>IFERROR(VLOOKUP(D72,sections!$I$4:$L$14,4,FALSE),"")</f>
        <v>0-3</v>
      </c>
      <c r="E80" s="38" t="str">
        <f>IFERROR(VLOOKUP(E76,sections!$I$4:$L$14,4,FALSE),"")</f>
        <v>3-0</v>
      </c>
      <c r="F80" s="39" t="s">
        <v>5</v>
      </c>
      <c r="G80" s="39" t="str">
        <f>IFERROR(VLOOKUP(G78,sections!$I$4:$L$14,4,FALSE),"")</f>
        <v>1-3</v>
      </c>
      <c r="H80" s="40"/>
      <c r="I80" s="41"/>
      <c r="N80" s="37"/>
    </row>
    <row r="81" spans="1:14" ht="12.75" customHeight="1" x14ac:dyDescent="0.6">
      <c r="A81" s="114"/>
      <c r="B81" s="114"/>
      <c r="C81" s="42">
        <f>IFERROR(VLOOKUP(C80,sections!$I$4:$L$14,2,FALSE),"")</f>
        <v>2.5</v>
      </c>
      <c r="D81" s="34">
        <f>IFERROR(VLOOKUP(D80,sections!$I$4:$L$14,2,FALSE),"")</f>
        <v>0</v>
      </c>
      <c r="E81" s="42">
        <f>IFERROR(VLOOKUP(E80,sections!$I$4:$L$14,2,FALSE),"")</f>
        <v>8.31</v>
      </c>
      <c r="F81" s="43">
        <f>IFERROR(VLOOKUP(F80,sections!$I$4:$L$14,2,FALSE),"")</f>
        <v>8.31</v>
      </c>
      <c r="G81" s="43">
        <f>IFERROR(VLOOKUP(G80,sections!$I$4:$L$14,2,FALSE),"")</f>
        <v>1.21</v>
      </c>
      <c r="H81" s="35">
        <f>IF(SUM(C81:G81)&gt;0,SUM(C81:G81),0.1)</f>
        <v>20.330000000000002</v>
      </c>
      <c r="I81" s="36"/>
      <c r="K81" s="6">
        <f>RANK(H81,H$3:H$464,0)</f>
        <v>111</v>
      </c>
      <c r="M81" s="6" t="str">
        <f>B80</f>
        <v>OTA Sio Latu</v>
      </c>
      <c r="N81" s="37">
        <f>IFERROR(H81+I81,"")</f>
        <v>20.330000000000002</v>
      </c>
    </row>
    <row r="82" spans="1:14" ht="12.75" customHeight="1" x14ac:dyDescent="0.4">
      <c r="A82" s="118">
        <v>6</v>
      </c>
      <c r="B82" s="117" t="str">
        <f>sections!F16</f>
        <v>OTAK Mane Tamihana</v>
      </c>
      <c r="C82" s="31" t="str">
        <f>IFERROR(VLOOKUP(C72,sections!$I$4:$L$14,4,FALSE),"")</f>
        <v>0-3</v>
      </c>
      <c r="D82" s="38" t="str">
        <f>IFERROR(VLOOKUP(D78,sections!$I$4:$L$14,4,FALSE),"")</f>
        <v>0-3</v>
      </c>
      <c r="E82" s="39" t="str">
        <f>IFERROR(VLOOKUP(E74,sections!$I$4:$L$14,4,FALSE),"")</f>
        <v>3-2</v>
      </c>
      <c r="F82" s="39" t="str">
        <f>IFERROR(VLOOKUP(F80,sections!$I$4:$L$14,4,FALSE),"")</f>
        <v>0-3</v>
      </c>
      <c r="G82" s="38" t="str">
        <f>IFERROR(VLOOKUP(G76,sections!$I$4:$L$14,4,FALSE),"")</f>
        <v>0-3</v>
      </c>
      <c r="H82" s="40"/>
      <c r="I82" s="41"/>
      <c r="N82" s="37"/>
    </row>
    <row r="83" spans="1:14" ht="12.75" customHeight="1" x14ac:dyDescent="0.6">
      <c r="A83" s="114"/>
      <c r="B83" s="114"/>
      <c r="C83" s="34">
        <f>IFERROR(VLOOKUP(C82,sections!$I$4:$L$14,2,FALSE),"")</f>
        <v>0</v>
      </c>
      <c r="D83" s="42">
        <f>IFERROR(VLOOKUP(D82,sections!$I$4:$L$14,2,FALSE),"")</f>
        <v>0</v>
      </c>
      <c r="E83" s="43">
        <f>IFERROR(VLOOKUP(E82,sections!$I$4:$L$14,2,FALSE),"")</f>
        <v>8.1</v>
      </c>
      <c r="F83" s="43">
        <f>IFERROR(VLOOKUP(F82,sections!$I$4:$L$14,2,FALSE),"")</f>
        <v>0</v>
      </c>
      <c r="G83" s="42">
        <f>IFERROR(VLOOKUP(G82,sections!$I$4:$L$14,2,FALSE),"")</f>
        <v>0</v>
      </c>
      <c r="H83" s="35">
        <f>IF(SUM(C83:G83)&gt;0,SUM(C83:G83),0.1)</f>
        <v>8.1</v>
      </c>
      <c r="I83" s="36"/>
      <c r="K83" s="6">
        <f>RANK(H83,H$3:H$464,0)</f>
        <v>175</v>
      </c>
      <c r="M83" s="6" t="str">
        <f>B82</f>
        <v>OTAK Mane Tamihana</v>
      </c>
      <c r="N83" s="37">
        <f>IFERROR(H83+I83,"")</f>
        <v>8.1</v>
      </c>
    </row>
    <row r="84" spans="1:14" ht="12.75" customHeight="1" x14ac:dyDescent="0.35">
      <c r="N84" s="37"/>
    </row>
    <row r="85" spans="1:14" ht="12.75" customHeight="1" x14ac:dyDescent="0.7">
      <c r="A85" s="26" t="s">
        <v>662</v>
      </c>
      <c r="B85" s="27"/>
      <c r="C85" s="44">
        <v>1</v>
      </c>
      <c r="D85" s="44">
        <v>2</v>
      </c>
      <c r="E85" s="44">
        <v>3</v>
      </c>
      <c r="F85" s="44">
        <v>4</v>
      </c>
      <c r="G85" s="44">
        <v>5</v>
      </c>
      <c r="H85" s="29" t="s">
        <v>656</v>
      </c>
      <c r="I85" s="30"/>
      <c r="N85" s="37"/>
    </row>
    <row r="86" spans="1:14" ht="12.75" customHeight="1" x14ac:dyDescent="0.4">
      <c r="A86" s="118">
        <v>1</v>
      </c>
      <c r="B86" s="117" t="str">
        <f>sections!B19</f>
        <v>WAI Brent Wells</v>
      </c>
      <c r="C86" s="31" t="s">
        <v>5</v>
      </c>
      <c r="D86" s="31" t="s">
        <v>9</v>
      </c>
      <c r="E86" s="31" t="s">
        <v>10</v>
      </c>
      <c r="F86" s="31" t="s">
        <v>5</v>
      </c>
      <c r="G86" s="31" t="s">
        <v>7</v>
      </c>
      <c r="H86" s="32"/>
      <c r="I86" s="33"/>
      <c r="N86" s="37"/>
    </row>
    <row r="87" spans="1:14" ht="12.75" customHeight="1" x14ac:dyDescent="0.6">
      <c r="A87" s="114"/>
      <c r="B87" s="114"/>
      <c r="C87" s="34">
        <f>IFERROR(VLOOKUP(C86,sections!$I$4:$L$14,2,FALSE),"")</f>
        <v>8.31</v>
      </c>
      <c r="D87" s="34">
        <f>IFERROR(VLOOKUP(D86,sections!$I$4:$L$14,2,FALSE),"")</f>
        <v>8.1</v>
      </c>
      <c r="E87" s="34">
        <f>IFERROR(VLOOKUP(E86,sections!$I$4:$L$14,2,FALSE),"")</f>
        <v>2.5</v>
      </c>
      <c r="F87" s="34">
        <f>IFERROR(VLOOKUP(F86,sections!$I$4:$L$14,2,FALSE),"")</f>
        <v>8.31</v>
      </c>
      <c r="G87" s="34">
        <f>IFERROR(VLOOKUP(G86,sections!$I$4:$L$14,2,FALSE),"")</f>
        <v>8.1999999999999993</v>
      </c>
      <c r="H87" s="35">
        <f>IF(SUM(C87:G87)&gt;0,SUM(C87:G87),0.1)</f>
        <v>35.42</v>
      </c>
      <c r="I87" s="36">
        <v>99</v>
      </c>
      <c r="K87" s="6">
        <f>RANK(H87,H$3:H$464,0)</f>
        <v>33</v>
      </c>
      <c r="M87" s="6" t="str">
        <f>B86</f>
        <v>WAI Brent Wells</v>
      </c>
      <c r="N87" s="37">
        <f>IFERROR(H87+I87,"")</f>
        <v>134.42000000000002</v>
      </c>
    </row>
    <row r="88" spans="1:14" ht="12.75" customHeight="1" x14ac:dyDescent="0.4">
      <c r="A88" s="118">
        <v>2</v>
      </c>
      <c r="B88" s="117" t="str">
        <f>sections!B20</f>
        <v>WCC Brodie Fitzgeorge</v>
      </c>
      <c r="C88" s="38" t="s">
        <v>5</v>
      </c>
      <c r="D88" s="39" t="s">
        <v>8</v>
      </c>
      <c r="E88" s="39" t="s">
        <v>7</v>
      </c>
      <c r="F88" s="38" t="s">
        <v>9</v>
      </c>
      <c r="G88" s="31" t="str">
        <f>IFERROR(VLOOKUP(G86,sections!$I$4:$L$14,4,FALSE),"")</f>
        <v>1-3</v>
      </c>
      <c r="H88" s="40"/>
      <c r="I88" s="41"/>
      <c r="N88" s="37"/>
    </row>
    <row r="89" spans="1:14" ht="12.75" customHeight="1" x14ac:dyDescent="0.6">
      <c r="A89" s="114"/>
      <c r="B89" s="114"/>
      <c r="C89" s="42">
        <f>IFERROR(VLOOKUP(C88,sections!$I$4:$L$14,2,FALSE),"")</f>
        <v>8.31</v>
      </c>
      <c r="D89" s="43">
        <f>IFERROR(VLOOKUP(D88,sections!$I$4:$L$14,2,FALSE),"")</f>
        <v>1.21</v>
      </c>
      <c r="E89" s="43">
        <f>IFERROR(VLOOKUP(E88,sections!$I$4:$L$14,2,FALSE),"")</f>
        <v>8.1999999999999993</v>
      </c>
      <c r="F89" s="42">
        <f>IFERROR(VLOOKUP(F88,sections!$I$4:$L$14,2,FALSE),"")</f>
        <v>8.1</v>
      </c>
      <c r="G89" s="34">
        <f>IFERROR(VLOOKUP(G88,sections!$I$4:$L$14,2,FALSE),"")</f>
        <v>1.21</v>
      </c>
      <c r="H89" s="35">
        <f>IF(SUM(C89:G89)&gt;0,SUM(C89:G89),0.1)</f>
        <v>27.03</v>
      </c>
      <c r="I89" s="36">
        <v>57</v>
      </c>
      <c r="K89" s="6">
        <f>RANK(H89,H$3:H$464,0)</f>
        <v>81</v>
      </c>
      <c r="M89" s="6" t="str">
        <f>B88</f>
        <v>WCC Brodie Fitzgeorge</v>
      </c>
      <c r="N89" s="37">
        <f>IFERROR(H89+I89,"")</f>
        <v>84.03</v>
      </c>
    </row>
    <row r="90" spans="1:14" ht="12.75" customHeight="1" x14ac:dyDescent="0.4">
      <c r="A90" s="118">
        <v>3</v>
      </c>
      <c r="B90" s="117" t="str">
        <f>sections!B21</f>
        <v>TGA Jimmy Stewart</v>
      </c>
      <c r="C90" s="39" t="s">
        <v>9</v>
      </c>
      <c r="D90" s="39" t="str">
        <f>IFERROR(VLOOKUP(D88,sections!$I$4:$L$14,4,FALSE),"")</f>
        <v>3-1</v>
      </c>
      <c r="E90" s="38" t="s">
        <v>8</v>
      </c>
      <c r="F90" s="31" t="str">
        <f>IFERROR(VLOOKUP(F86,sections!$I$4:$L$14,4,FALSE),"")</f>
        <v>0-3</v>
      </c>
      <c r="G90" s="38" t="s">
        <v>5</v>
      </c>
      <c r="H90" s="40"/>
      <c r="I90" s="41"/>
      <c r="N90" s="37"/>
    </row>
    <row r="91" spans="1:14" ht="12.75" customHeight="1" x14ac:dyDescent="0.6">
      <c r="A91" s="114"/>
      <c r="B91" s="114"/>
      <c r="C91" s="43">
        <f>IFERROR(VLOOKUP(C90,sections!$I$4:$L$14,2,FALSE),"")</f>
        <v>8.1</v>
      </c>
      <c r="D91" s="43">
        <f>IFERROR(VLOOKUP(D90,sections!$I$4:$L$14,2,FALSE),"")</f>
        <v>8.1999999999999993</v>
      </c>
      <c r="E91" s="42">
        <f>IFERROR(VLOOKUP(E90,sections!$I$4:$L$14,2,FALSE),"")</f>
        <v>1.21</v>
      </c>
      <c r="F91" s="34">
        <f>IFERROR(VLOOKUP(F90,sections!$I$4:$L$14,2,FALSE),"")</f>
        <v>0</v>
      </c>
      <c r="G91" s="42">
        <f>IFERROR(VLOOKUP(G90,sections!$I$4:$L$14,2,FALSE),"")</f>
        <v>8.31</v>
      </c>
      <c r="H91" s="35">
        <f>IF(SUM(C91:G91)&gt;0,SUM(C91:G91),0.1)</f>
        <v>25.82</v>
      </c>
      <c r="I91" s="36">
        <v>57</v>
      </c>
      <c r="K91" s="6">
        <f>RANK(H91,H$3:H$464,0)</f>
        <v>89</v>
      </c>
      <c r="M91" s="6" t="str">
        <f>B90</f>
        <v>TGA Jimmy Stewart</v>
      </c>
      <c r="N91" s="37">
        <f>IFERROR(H91+I91,"")</f>
        <v>82.82</v>
      </c>
    </row>
    <row r="92" spans="1:14" ht="12.75" customHeight="1" x14ac:dyDescent="0.4">
      <c r="A92" s="118">
        <v>4</v>
      </c>
      <c r="B92" s="117" t="str">
        <f>sections!B22</f>
        <v>TOK Cooper McInnes</v>
      </c>
      <c r="C92" s="39" t="str">
        <f>IFERROR(VLOOKUP(C90,sections!$I$4:$L$14,4,FALSE),"")</f>
        <v>2-3</v>
      </c>
      <c r="D92" s="38" t="s">
        <v>8</v>
      </c>
      <c r="E92" s="31" t="str">
        <f>IFERROR(VLOOKUP(E86,sections!$I$4:$L$14,4,FALSE),"")</f>
        <v>3-2</v>
      </c>
      <c r="F92" s="38" t="str">
        <f>IFERROR(VLOOKUP(F88,sections!$I$4:$L$14,4,FALSE),"")</f>
        <v>2-3</v>
      </c>
      <c r="G92" s="39" t="s">
        <v>9</v>
      </c>
      <c r="H92" s="40"/>
      <c r="I92" s="41"/>
      <c r="N92" s="37"/>
    </row>
    <row r="93" spans="1:14" ht="12.75" customHeight="1" x14ac:dyDescent="0.6">
      <c r="A93" s="119"/>
      <c r="B93" s="114"/>
      <c r="C93" s="43">
        <f>IFERROR(VLOOKUP(C92,sections!$I$4:$L$14,2,FALSE),"")</f>
        <v>2.5</v>
      </c>
      <c r="D93" s="42">
        <f>IFERROR(VLOOKUP(D92,sections!$I$4:$L$14,2,FALSE),"")</f>
        <v>1.21</v>
      </c>
      <c r="E93" s="34">
        <f>IFERROR(VLOOKUP(E92,sections!$I$4:$L$14,2,FALSE),"")</f>
        <v>8.1</v>
      </c>
      <c r="F93" s="42">
        <f>IFERROR(VLOOKUP(F92,sections!$I$4:$L$14,2,FALSE),"")</f>
        <v>2.5</v>
      </c>
      <c r="G93" s="43">
        <f>IFERROR(VLOOKUP(G92,sections!$I$4:$L$14,2,FALSE),"")</f>
        <v>8.1</v>
      </c>
      <c r="H93" s="35">
        <f>IF(SUM(C93:G93)&gt;0,SUM(C93:G93),0.1)</f>
        <v>22.409999999999997</v>
      </c>
      <c r="I93" s="36"/>
      <c r="K93" s="6">
        <f>RANK(H93,H$3:H$464,0)</f>
        <v>101</v>
      </c>
      <c r="M93" s="6" t="str">
        <f>B92</f>
        <v>TOK Cooper McInnes</v>
      </c>
      <c r="N93" s="37">
        <f>IFERROR(H93+I93,"")</f>
        <v>22.409999999999997</v>
      </c>
    </row>
    <row r="94" spans="1:14" ht="12.75" customHeight="1" x14ac:dyDescent="0.4">
      <c r="A94" s="118">
        <v>5</v>
      </c>
      <c r="B94" s="117" t="str">
        <f>sections!B23</f>
        <v>PAT John Harrison</v>
      </c>
      <c r="C94" s="38" t="str">
        <f>IFERROR(VLOOKUP(C88,sections!$I$4:$L$14,4,FALSE),"")</f>
        <v>0-3</v>
      </c>
      <c r="D94" s="31" t="str">
        <f>IFERROR(VLOOKUP(D86,sections!$I$4:$L$14,4,FALSE),"")</f>
        <v>2-3</v>
      </c>
      <c r="E94" s="38" t="str">
        <f>IFERROR(VLOOKUP(E90,sections!$I$4:$L$14,4,FALSE),"")</f>
        <v>3-1</v>
      </c>
      <c r="F94" s="39" t="s">
        <v>5</v>
      </c>
      <c r="G94" s="39" t="str">
        <f>IFERROR(VLOOKUP(G92,sections!$I$4:$L$14,4,FALSE),"")</f>
        <v>2-3</v>
      </c>
      <c r="H94" s="40"/>
      <c r="I94" s="41"/>
      <c r="N94" s="37"/>
    </row>
    <row r="95" spans="1:14" ht="12.75" customHeight="1" x14ac:dyDescent="0.6">
      <c r="A95" s="114"/>
      <c r="B95" s="114"/>
      <c r="C95" s="42">
        <f>IFERROR(VLOOKUP(C94,sections!$I$4:$L$14,2,FALSE),"")</f>
        <v>0</v>
      </c>
      <c r="D95" s="34">
        <f>IFERROR(VLOOKUP(D94,sections!$I$4:$L$14,2,FALSE),"")</f>
        <v>2.5</v>
      </c>
      <c r="E95" s="42">
        <f>IFERROR(VLOOKUP(E94,sections!$I$4:$L$14,2,FALSE),"")</f>
        <v>8.1999999999999993</v>
      </c>
      <c r="F95" s="43">
        <f>IFERROR(VLOOKUP(F94,sections!$I$4:$L$14,2,FALSE),"")</f>
        <v>8.31</v>
      </c>
      <c r="G95" s="43">
        <f>IFERROR(VLOOKUP(G94,sections!$I$4:$L$14,2,FALSE),"")</f>
        <v>2.5</v>
      </c>
      <c r="H95" s="35">
        <f>IF(SUM(C95:G95)&gt;0,SUM(C95:G95),0.1)</f>
        <v>21.509999999999998</v>
      </c>
      <c r="I95" s="36"/>
      <c r="K95" s="6">
        <f>RANK(H95,H$3:H$464,0)</f>
        <v>104</v>
      </c>
      <c r="M95" s="6" t="str">
        <f>B94</f>
        <v>PAT John Harrison</v>
      </c>
      <c r="N95" s="37">
        <f>IFERROR(H95+I95,"")</f>
        <v>21.509999999999998</v>
      </c>
    </row>
    <row r="96" spans="1:14" ht="12.75" customHeight="1" x14ac:dyDescent="0.4">
      <c r="A96" s="118">
        <v>6</v>
      </c>
      <c r="B96" s="117" t="str">
        <f>sections!B24</f>
        <v>OTAK Reyon Picardo</v>
      </c>
      <c r="C96" s="31" t="str">
        <f>IFERROR(VLOOKUP(C86,sections!$I$4:$L$14,4,FALSE),"")</f>
        <v>0-3</v>
      </c>
      <c r="D96" s="38" t="str">
        <f>IFERROR(VLOOKUP(D92,sections!$I$4:$L$14,4,FALSE),"")</f>
        <v>3-1</v>
      </c>
      <c r="E96" s="39" t="str">
        <f>IFERROR(VLOOKUP(E88,sections!$I$4:$L$14,4,FALSE),"")</f>
        <v>1-3</v>
      </c>
      <c r="F96" s="39" t="str">
        <f>IFERROR(VLOOKUP(F94,sections!$I$4:$L$14,4,FALSE),"")</f>
        <v>0-3</v>
      </c>
      <c r="G96" s="38" t="str">
        <f>IFERROR(VLOOKUP(G90,sections!$I$4:$L$14,4,FALSE),"")</f>
        <v>0-3</v>
      </c>
      <c r="H96" s="40"/>
      <c r="I96" s="41"/>
      <c r="N96" s="37"/>
    </row>
    <row r="97" spans="1:14" ht="12.75" customHeight="1" x14ac:dyDescent="0.6">
      <c r="A97" s="114"/>
      <c r="B97" s="114"/>
      <c r="C97" s="34">
        <f>IFERROR(VLOOKUP(C96,sections!$I$4:$L$14,2,FALSE),"")</f>
        <v>0</v>
      </c>
      <c r="D97" s="42">
        <f>IFERROR(VLOOKUP(D96,sections!$I$4:$L$14,2,FALSE),"")</f>
        <v>8.1999999999999993</v>
      </c>
      <c r="E97" s="43">
        <f>IFERROR(VLOOKUP(E96,sections!$I$4:$L$14,2,FALSE),"")</f>
        <v>1.21</v>
      </c>
      <c r="F97" s="43">
        <f>IFERROR(VLOOKUP(F96,sections!$I$4:$L$14,2,FALSE),"")</f>
        <v>0</v>
      </c>
      <c r="G97" s="42">
        <f>IFERROR(VLOOKUP(G96,sections!$I$4:$L$14,2,FALSE),"")</f>
        <v>0</v>
      </c>
      <c r="H97" s="35">
        <f>IF(SUM(C97:G97)&gt;0,SUM(C97:G97),0.1)</f>
        <v>9.41</v>
      </c>
      <c r="I97" s="36">
        <v>0</v>
      </c>
      <c r="K97" s="6">
        <f>RANK(H97,H$3:H$464,0)</f>
        <v>171</v>
      </c>
      <c r="M97" s="6" t="str">
        <f>B96</f>
        <v>OTAK Reyon Picardo</v>
      </c>
      <c r="N97" s="37">
        <f>IFERROR(H97+I97,"")</f>
        <v>9.41</v>
      </c>
    </row>
    <row r="98" spans="1:14" ht="12.75" customHeight="1" x14ac:dyDescent="0.35">
      <c r="N98" s="37"/>
    </row>
    <row r="99" spans="1:14" ht="12.75" customHeight="1" x14ac:dyDescent="0.7">
      <c r="A99" s="26" t="s">
        <v>663</v>
      </c>
      <c r="B99" s="27"/>
      <c r="C99" s="44">
        <v>1</v>
      </c>
      <c r="D99" s="44">
        <v>2</v>
      </c>
      <c r="E99" s="44">
        <v>3</v>
      </c>
      <c r="F99" s="44">
        <v>4</v>
      </c>
      <c r="G99" s="44">
        <v>5</v>
      </c>
      <c r="H99" s="29" t="s">
        <v>656</v>
      </c>
      <c r="I99" s="30"/>
      <c r="N99" s="37"/>
    </row>
    <row r="100" spans="1:14" ht="12.75" customHeight="1" x14ac:dyDescent="0.4">
      <c r="A100" s="118">
        <v>1</v>
      </c>
      <c r="B100" s="117" t="str">
        <f>sections!D19</f>
        <v>NPL Thomas De Faria</v>
      </c>
      <c r="C100" s="31" t="s">
        <v>5</v>
      </c>
      <c r="D100" s="31" t="s">
        <v>9</v>
      </c>
      <c r="E100" s="31" t="s">
        <v>5</v>
      </c>
      <c r="F100" s="31" t="s">
        <v>5</v>
      </c>
      <c r="G100" s="31" t="s">
        <v>7</v>
      </c>
      <c r="H100" s="32"/>
      <c r="I100" s="33"/>
      <c r="N100" s="37"/>
    </row>
    <row r="101" spans="1:14" ht="12.75" customHeight="1" x14ac:dyDescent="0.6">
      <c r="A101" s="114"/>
      <c r="B101" s="114"/>
      <c r="C101" s="34">
        <f>IFERROR(VLOOKUP(C100,sections!$I$4:$L$14,2,FALSE),"")</f>
        <v>8.31</v>
      </c>
      <c r="D101" s="34">
        <f>IFERROR(VLOOKUP(D100,sections!$I$4:$L$14,2,FALSE),"")</f>
        <v>8.1</v>
      </c>
      <c r="E101" s="34">
        <f>IFERROR(VLOOKUP(E100,sections!$I$4:$L$14,2,FALSE),"")</f>
        <v>8.31</v>
      </c>
      <c r="F101" s="34">
        <f>IFERROR(VLOOKUP(F100,sections!$I$4:$L$14,2,FALSE),"")</f>
        <v>8.31</v>
      </c>
      <c r="G101" s="34">
        <f>IFERROR(VLOOKUP(G100,sections!$I$4:$L$14,2,FALSE),"")</f>
        <v>8.1999999999999993</v>
      </c>
      <c r="H101" s="35">
        <f>IF(SUM(C101:G101)&gt;0,SUM(C101:G101),0.1)</f>
        <v>41.230000000000004</v>
      </c>
      <c r="I101" s="36">
        <v>99</v>
      </c>
      <c r="K101" s="6">
        <f>RANK(H101,H$3:H$464,0)</f>
        <v>8</v>
      </c>
      <c r="M101" s="6" t="str">
        <f>B100</f>
        <v>NPL Thomas De Faria</v>
      </c>
      <c r="N101" s="37">
        <f>IFERROR(H101+I101,"")</f>
        <v>140.23000000000002</v>
      </c>
    </row>
    <row r="102" spans="1:14" ht="12.75" customHeight="1" x14ac:dyDescent="0.4">
      <c r="A102" s="118">
        <v>2</v>
      </c>
      <c r="B102" s="117" t="str">
        <f>sections!D20</f>
        <v>OTA Paea Valele</v>
      </c>
      <c r="C102" s="38" t="s">
        <v>7</v>
      </c>
      <c r="D102" s="39" t="s">
        <v>9</v>
      </c>
      <c r="E102" s="39" t="s">
        <v>5</v>
      </c>
      <c r="F102" s="38" t="s">
        <v>5</v>
      </c>
      <c r="G102" s="31" t="str">
        <f>IFERROR(VLOOKUP(G100,sections!$I$4:$L$14,4,FALSE),"")</f>
        <v>1-3</v>
      </c>
      <c r="H102" s="40"/>
      <c r="I102" s="41"/>
      <c r="N102" s="37"/>
    </row>
    <row r="103" spans="1:14" ht="12.75" customHeight="1" x14ac:dyDescent="0.6">
      <c r="A103" s="114"/>
      <c r="B103" s="114"/>
      <c r="C103" s="42">
        <f>IFERROR(VLOOKUP(C102,sections!$I$4:$L$14,2,FALSE),"")</f>
        <v>8.1999999999999993</v>
      </c>
      <c r="D103" s="43">
        <f>IFERROR(VLOOKUP(D102,sections!$I$4:$L$14,2,FALSE),"")</f>
        <v>8.1</v>
      </c>
      <c r="E103" s="43">
        <f>IFERROR(VLOOKUP(E102,sections!$I$4:$L$14,2,FALSE),"")</f>
        <v>8.31</v>
      </c>
      <c r="F103" s="42">
        <f>IFERROR(VLOOKUP(F102,sections!$I$4:$L$14,2,FALSE),"")</f>
        <v>8.31</v>
      </c>
      <c r="G103" s="34">
        <f>IFERROR(VLOOKUP(G102,sections!$I$4:$L$14,2,FALSE),"")</f>
        <v>1.21</v>
      </c>
      <c r="H103" s="35">
        <f>IF(SUM(C103:G103)&gt;0,SUM(C103:G103),0.1)</f>
        <v>34.130000000000003</v>
      </c>
      <c r="I103" s="36">
        <v>57</v>
      </c>
      <c r="K103" s="6">
        <f>RANK(H103,H$3:H$464,0)</f>
        <v>46</v>
      </c>
      <c r="M103" s="6" t="str">
        <f>B102</f>
        <v>OTA Paea Valele</v>
      </c>
      <c r="N103" s="37">
        <f>IFERROR(H103+I103,"")</f>
        <v>91.13</v>
      </c>
    </row>
    <row r="104" spans="1:14" ht="12.75" customHeight="1" x14ac:dyDescent="0.4">
      <c r="A104" s="118">
        <v>3</v>
      </c>
      <c r="B104" s="117" t="str">
        <f>sections!D21</f>
        <v>HOW Terry Andrews</v>
      </c>
      <c r="C104" s="39" t="s">
        <v>5</v>
      </c>
      <c r="D104" s="39" t="str">
        <f>IFERROR(VLOOKUP(D102,sections!$I$4:$L$14,4,FALSE),"")</f>
        <v>2-3</v>
      </c>
      <c r="E104" s="38" t="s">
        <v>7</v>
      </c>
      <c r="F104" s="31" t="str">
        <f>IFERROR(VLOOKUP(F100,sections!$I$4:$L$14,4,FALSE),"")</f>
        <v>0-3</v>
      </c>
      <c r="G104" s="38" t="s">
        <v>5</v>
      </c>
      <c r="H104" s="40"/>
      <c r="I104" s="41"/>
      <c r="N104" s="37"/>
    </row>
    <row r="105" spans="1:14" ht="12.75" customHeight="1" x14ac:dyDescent="0.6">
      <c r="A105" s="114"/>
      <c r="B105" s="114"/>
      <c r="C105" s="43">
        <f>IFERROR(VLOOKUP(C104,sections!$I$4:$L$14,2,FALSE),"")</f>
        <v>8.31</v>
      </c>
      <c r="D105" s="43">
        <f>IFERROR(VLOOKUP(D104,sections!$I$4:$L$14,2,FALSE),"")</f>
        <v>2.5</v>
      </c>
      <c r="E105" s="42">
        <f>IFERROR(VLOOKUP(E104,sections!$I$4:$L$14,2,FALSE),"")</f>
        <v>8.1999999999999993</v>
      </c>
      <c r="F105" s="34">
        <f>IFERROR(VLOOKUP(F104,sections!$I$4:$L$14,2,FALSE),"")</f>
        <v>0</v>
      </c>
      <c r="G105" s="42">
        <f>IFERROR(VLOOKUP(G104,sections!$I$4:$L$14,2,FALSE),"")</f>
        <v>8.31</v>
      </c>
      <c r="H105" s="35">
        <f>IF(SUM(C105:G105)&gt;0,SUM(C105:G105),0.1)</f>
        <v>27.32</v>
      </c>
      <c r="I105" s="36">
        <v>57</v>
      </c>
      <c r="K105" s="6">
        <f>RANK(H105,H$3:H$464,0)</f>
        <v>74</v>
      </c>
      <c r="M105" s="6" t="str">
        <f>B104</f>
        <v>HOW Terry Andrews</v>
      </c>
      <c r="N105" s="37">
        <f>IFERROR(H105+I105,"")</f>
        <v>84.32</v>
      </c>
    </row>
    <row r="106" spans="1:14" ht="12.75" customHeight="1" x14ac:dyDescent="0.4">
      <c r="A106" s="118">
        <v>4</v>
      </c>
      <c r="B106" s="117" t="str">
        <f>sections!D22</f>
        <v>TGA Karlene Taylor</v>
      </c>
      <c r="C106" s="39" t="str">
        <f>IFERROR(VLOOKUP(C104,sections!$I$4:$L$14,4,FALSE),"")</f>
        <v>0-3</v>
      </c>
      <c r="D106" s="38" t="s">
        <v>5</v>
      </c>
      <c r="E106" s="31" t="str">
        <f>IFERROR(VLOOKUP(E100,sections!$I$4:$L$14,4,FALSE),"")</f>
        <v>0-3</v>
      </c>
      <c r="F106" s="38" t="str">
        <f>IFERROR(VLOOKUP(F102,sections!$I$4:$L$14,4,FALSE),"")</f>
        <v>0-3</v>
      </c>
      <c r="G106" s="39" t="s">
        <v>5</v>
      </c>
      <c r="H106" s="40"/>
      <c r="I106" s="41"/>
      <c r="N106" s="37"/>
    </row>
    <row r="107" spans="1:14" ht="12.75" customHeight="1" x14ac:dyDescent="0.6">
      <c r="A107" s="119"/>
      <c r="B107" s="114"/>
      <c r="C107" s="43">
        <f>IFERROR(VLOOKUP(C106,sections!$I$4:$L$14,2,FALSE),"")</f>
        <v>0</v>
      </c>
      <c r="D107" s="42">
        <f>IFERROR(VLOOKUP(D106,sections!$I$4:$L$14,2,FALSE),"")</f>
        <v>8.31</v>
      </c>
      <c r="E107" s="34">
        <f>IFERROR(VLOOKUP(E106,sections!$I$4:$L$14,2,FALSE),"")</f>
        <v>0</v>
      </c>
      <c r="F107" s="42">
        <f>IFERROR(VLOOKUP(F106,sections!$I$4:$L$14,2,FALSE),"")</f>
        <v>0</v>
      </c>
      <c r="G107" s="43">
        <f>IFERROR(VLOOKUP(G106,sections!$I$4:$L$14,2,FALSE),"")</f>
        <v>8.31</v>
      </c>
      <c r="H107" s="35">
        <f>IF(SUM(C107:G107)&gt;0,SUM(C107:G107),0.1)</f>
        <v>16.62</v>
      </c>
      <c r="I107" s="36"/>
      <c r="K107" s="6">
        <f>RANK(H107,H$3:H$464,0)</f>
        <v>141</v>
      </c>
      <c r="M107" s="6" t="str">
        <f>B106</f>
        <v>TGA Karlene Taylor</v>
      </c>
      <c r="N107" s="37">
        <f>IFERROR(H107+I107,"")</f>
        <v>16.62</v>
      </c>
    </row>
    <row r="108" spans="1:14" ht="12.75" customHeight="1" x14ac:dyDescent="0.4">
      <c r="A108" s="118">
        <v>5</v>
      </c>
      <c r="B108" s="117" t="str">
        <f>sections!D23</f>
        <v>HEN Igdaliah Retzlaff</v>
      </c>
      <c r="C108" s="38" t="str">
        <f>IFERROR(VLOOKUP(C102,sections!$I$4:$L$14,4,FALSE),"")</f>
        <v>1-3</v>
      </c>
      <c r="D108" s="31" t="str">
        <f>IFERROR(VLOOKUP(D100,sections!$I$4:$L$14,4,FALSE),"")</f>
        <v>2-3</v>
      </c>
      <c r="E108" s="38" t="str">
        <f>IFERROR(VLOOKUP(E104,sections!$I$4:$L$14,4,FALSE),"")</f>
        <v>1-3</v>
      </c>
      <c r="F108" s="39" t="s">
        <v>8</v>
      </c>
      <c r="G108" s="39" t="str">
        <f>IFERROR(VLOOKUP(G106,sections!$I$4:$L$14,4,FALSE),"")</f>
        <v>0-3</v>
      </c>
      <c r="H108" s="40"/>
      <c r="I108" s="41"/>
      <c r="N108" s="37"/>
    </row>
    <row r="109" spans="1:14" ht="12.75" customHeight="1" x14ac:dyDescent="0.6">
      <c r="A109" s="114"/>
      <c r="B109" s="114"/>
      <c r="C109" s="42">
        <f>IFERROR(VLOOKUP(C108,sections!$I$4:$L$14,2,FALSE),"")</f>
        <v>1.21</v>
      </c>
      <c r="D109" s="34">
        <f>IFERROR(VLOOKUP(D108,sections!$I$4:$L$14,2,FALSE),"")</f>
        <v>2.5</v>
      </c>
      <c r="E109" s="42">
        <f>IFERROR(VLOOKUP(E108,sections!$I$4:$L$14,2,FALSE),"")</f>
        <v>1.21</v>
      </c>
      <c r="F109" s="43">
        <f>IFERROR(VLOOKUP(F108,sections!$I$4:$L$14,2,FALSE),"")</f>
        <v>1.21</v>
      </c>
      <c r="G109" s="43">
        <f>IFERROR(VLOOKUP(G108,sections!$I$4:$L$14,2,FALSE),"")</f>
        <v>0</v>
      </c>
      <c r="H109" s="35">
        <f>IF(SUM(C109:G109)&gt;0,SUM(C109:G109),0.1)</f>
        <v>6.13</v>
      </c>
      <c r="I109" s="36"/>
      <c r="K109" s="6">
        <f>RANK(H109,H$3:H$464,0)</f>
        <v>178</v>
      </c>
      <c r="M109" s="6" t="str">
        <f>B108</f>
        <v>HEN Igdaliah Retzlaff</v>
      </c>
      <c r="N109" s="37">
        <f>IFERROR(H109+I109,"")</f>
        <v>6.13</v>
      </c>
    </row>
    <row r="110" spans="1:14" ht="12.75" customHeight="1" x14ac:dyDescent="0.4">
      <c r="A110" s="118">
        <v>6</v>
      </c>
      <c r="B110" s="117" t="str">
        <f>sections!D24</f>
        <v>ONE Norma Black</v>
      </c>
      <c r="C110" s="31" t="str">
        <f>IFERROR(VLOOKUP(C100,sections!$I$4:$L$14,4,FALSE),"")</f>
        <v>0-3</v>
      </c>
      <c r="D110" s="38" t="str">
        <f>IFERROR(VLOOKUP(D106,sections!$I$4:$L$14,4,FALSE),"")</f>
        <v>0-3</v>
      </c>
      <c r="E110" s="39" t="str">
        <f>IFERROR(VLOOKUP(E102,sections!$I$4:$L$14,4,FALSE),"")</f>
        <v>0-3</v>
      </c>
      <c r="F110" s="39" t="str">
        <f>IFERROR(VLOOKUP(F108,sections!$I$4:$L$14,4,FALSE),"")</f>
        <v>3-1</v>
      </c>
      <c r="G110" s="38" t="str">
        <f>IFERROR(VLOOKUP(G104,sections!$I$4:$L$14,4,FALSE),"")</f>
        <v>0-3</v>
      </c>
      <c r="H110" s="40"/>
      <c r="I110" s="41"/>
      <c r="N110" s="37"/>
    </row>
    <row r="111" spans="1:14" ht="12.75" customHeight="1" x14ac:dyDescent="0.6">
      <c r="A111" s="114"/>
      <c r="B111" s="114"/>
      <c r="C111" s="34">
        <f>IFERROR(VLOOKUP(C110,sections!$I$4:$L$14,2,FALSE),"")</f>
        <v>0</v>
      </c>
      <c r="D111" s="42">
        <f>IFERROR(VLOOKUP(D110,sections!$I$4:$L$14,2,FALSE),"")</f>
        <v>0</v>
      </c>
      <c r="E111" s="43">
        <f>IFERROR(VLOOKUP(E110,sections!$I$4:$L$14,2,FALSE),"")</f>
        <v>0</v>
      </c>
      <c r="F111" s="43">
        <f>IFERROR(VLOOKUP(F110,sections!$I$4:$L$14,2,FALSE),"")</f>
        <v>8.1999999999999993</v>
      </c>
      <c r="G111" s="42">
        <f>IFERROR(VLOOKUP(G110,sections!$I$4:$L$14,2,FALSE),"")</f>
        <v>0</v>
      </c>
      <c r="H111" s="35">
        <f>IF(SUM(C111:G111)&gt;0,SUM(C111:G111),0.1)</f>
        <v>8.1999999999999993</v>
      </c>
      <c r="I111" s="36"/>
      <c r="K111" s="6">
        <f>RANK(H111,H$3:H$464,0)</f>
        <v>174</v>
      </c>
      <c r="M111" s="6" t="str">
        <f>B110</f>
        <v>ONE Norma Black</v>
      </c>
      <c r="N111" s="37">
        <f>IFERROR(H111+I111,"")</f>
        <v>8.1999999999999993</v>
      </c>
    </row>
    <row r="112" spans="1:14" ht="12.75" customHeight="1" x14ac:dyDescent="0.35">
      <c r="N112" s="37"/>
    </row>
    <row r="113" spans="1:14" ht="12.75" customHeight="1" x14ac:dyDescent="0.7">
      <c r="A113" s="26" t="s">
        <v>664</v>
      </c>
      <c r="B113" s="27"/>
      <c r="C113" s="44">
        <v>1</v>
      </c>
      <c r="D113" s="44">
        <v>2</v>
      </c>
      <c r="E113" s="44">
        <v>3</v>
      </c>
      <c r="F113" s="44">
        <v>4</v>
      </c>
      <c r="G113" s="44">
        <v>5</v>
      </c>
      <c r="H113" s="29" t="s">
        <v>656</v>
      </c>
      <c r="I113" s="30"/>
      <c r="N113" s="37"/>
    </row>
    <row r="114" spans="1:14" ht="12.75" customHeight="1" x14ac:dyDescent="0.4">
      <c r="A114" s="118">
        <v>1</v>
      </c>
      <c r="B114" s="117" t="str">
        <f>sections!F19</f>
        <v>NPL Chris Geary</v>
      </c>
      <c r="C114" s="31" t="s">
        <v>5</v>
      </c>
      <c r="D114" s="31" t="s">
        <v>9</v>
      </c>
      <c r="E114" s="31" t="s">
        <v>7</v>
      </c>
      <c r="F114" s="31" t="s">
        <v>5</v>
      </c>
      <c r="G114" s="31" t="s">
        <v>5</v>
      </c>
      <c r="H114" s="32"/>
      <c r="I114" s="33"/>
      <c r="N114" s="37"/>
    </row>
    <row r="115" spans="1:14" ht="12.75" customHeight="1" x14ac:dyDescent="0.6">
      <c r="A115" s="114"/>
      <c r="B115" s="114"/>
      <c r="C115" s="34">
        <f>IFERROR(VLOOKUP(C114,sections!$I$4:$L$14,2,FALSE),"")</f>
        <v>8.31</v>
      </c>
      <c r="D115" s="34">
        <f>IFERROR(VLOOKUP(D114,sections!$I$4:$L$14,2,FALSE),"")</f>
        <v>8.1</v>
      </c>
      <c r="E115" s="34">
        <f>IFERROR(VLOOKUP(E114,sections!$I$4:$L$14,2,FALSE),"")</f>
        <v>8.1999999999999993</v>
      </c>
      <c r="F115" s="34">
        <f>IFERROR(VLOOKUP(F114,sections!$I$4:$L$14,2,FALSE),"")</f>
        <v>8.31</v>
      </c>
      <c r="G115" s="34">
        <f>IFERROR(VLOOKUP(G114,sections!$I$4:$L$14,2,FALSE),"")</f>
        <v>8.31</v>
      </c>
      <c r="H115" s="35">
        <f>IF(SUM(C115:G115)&gt;0,SUM(C115:G115),0.1)</f>
        <v>41.230000000000004</v>
      </c>
      <c r="I115" s="36">
        <v>99</v>
      </c>
      <c r="K115" s="6">
        <f>RANK(H115,H$3:H$464,0)</f>
        <v>8</v>
      </c>
      <c r="M115" s="6" t="str">
        <f>B114</f>
        <v>NPL Chris Geary</v>
      </c>
      <c r="N115" s="37">
        <f>IFERROR(H115+I115,"")</f>
        <v>140.23000000000002</v>
      </c>
    </row>
    <row r="116" spans="1:14" ht="12.75" customHeight="1" x14ac:dyDescent="0.4">
      <c r="A116" s="118">
        <v>2</v>
      </c>
      <c r="B116" s="117" t="str">
        <f>sections!F20</f>
        <v>MNU Sumit Monga</v>
      </c>
      <c r="C116" s="38" t="s">
        <v>10</v>
      </c>
      <c r="D116" s="39" t="s">
        <v>5</v>
      </c>
      <c r="E116" s="39" t="s">
        <v>7</v>
      </c>
      <c r="F116" s="38" t="s">
        <v>9</v>
      </c>
      <c r="G116" s="31" t="str">
        <f>IFERROR(VLOOKUP(G114,sections!$I$4:$L$14,4,FALSE),"")</f>
        <v>0-3</v>
      </c>
      <c r="H116" s="40"/>
      <c r="I116" s="41"/>
      <c r="N116" s="37"/>
    </row>
    <row r="117" spans="1:14" ht="12.75" customHeight="1" x14ac:dyDescent="0.6">
      <c r="A117" s="114"/>
      <c r="B117" s="114"/>
      <c r="C117" s="42">
        <f>IFERROR(VLOOKUP(C116,sections!$I$4:$L$14,2,FALSE),"")</f>
        <v>2.5</v>
      </c>
      <c r="D117" s="43">
        <f>IFERROR(VLOOKUP(D116,sections!$I$4:$L$14,2,FALSE),"")</f>
        <v>8.31</v>
      </c>
      <c r="E117" s="43">
        <f>IFERROR(VLOOKUP(E116,sections!$I$4:$L$14,2,FALSE),"")</f>
        <v>8.1999999999999993</v>
      </c>
      <c r="F117" s="42">
        <f>IFERROR(VLOOKUP(F116,sections!$I$4:$L$14,2,FALSE),"")</f>
        <v>8.1</v>
      </c>
      <c r="G117" s="34">
        <f>IFERROR(VLOOKUP(G116,sections!$I$4:$L$14,2,FALSE),"")</f>
        <v>0</v>
      </c>
      <c r="H117" s="35">
        <f>IF(SUM(C117:G117)&gt;0,SUM(C117:G117),0.1)</f>
        <v>27.11</v>
      </c>
      <c r="I117" s="36">
        <v>57</v>
      </c>
      <c r="K117" s="6">
        <f>RANK(H117,H$3:H$464,0)</f>
        <v>77</v>
      </c>
      <c r="M117" s="6" t="str">
        <f>B116</f>
        <v>MNU Sumit Monga</v>
      </c>
      <c r="N117" s="37">
        <f>IFERROR(H117+I117,"")</f>
        <v>84.11</v>
      </c>
    </row>
    <row r="118" spans="1:14" ht="12.75" customHeight="1" x14ac:dyDescent="0.4">
      <c r="A118" s="118">
        <v>3</v>
      </c>
      <c r="B118" s="117" t="str">
        <f>sections!F21</f>
        <v>GLE Aaron Williams</v>
      </c>
      <c r="C118" s="39" t="s">
        <v>7</v>
      </c>
      <c r="D118" s="39" t="str">
        <f>IFERROR(VLOOKUP(D116,sections!$I$4:$L$14,4,FALSE),"")</f>
        <v>0-3</v>
      </c>
      <c r="E118" s="38" t="s">
        <v>7</v>
      </c>
      <c r="F118" s="31" t="str">
        <f>IFERROR(VLOOKUP(F114,sections!$I$4:$L$14,4,FALSE),"")</f>
        <v>0-3</v>
      </c>
      <c r="G118" s="38" t="s">
        <v>5</v>
      </c>
      <c r="H118" s="40"/>
      <c r="I118" s="41"/>
      <c r="N118" s="37"/>
    </row>
    <row r="119" spans="1:14" ht="12.75" customHeight="1" x14ac:dyDescent="0.6">
      <c r="A119" s="114"/>
      <c r="B119" s="114"/>
      <c r="C119" s="43">
        <f>IFERROR(VLOOKUP(C118,sections!$I$4:$L$14,2,FALSE),"")</f>
        <v>8.1999999999999993</v>
      </c>
      <c r="D119" s="43">
        <f>IFERROR(VLOOKUP(D118,sections!$I$4:$L$14,2,FALSE),"")</f>
        <v>0</v>
      </c>
      <c r="E119" s="42">
        <f>IFERROR(VLOOKUP(E118,sections!$I$4:$L$14,2,FALSE),"")</f>
        <v>8.1999999999999993</v>
      </c>
      <c r="F119" s="34">
        <f>IFERROR(VLOOKUP(F118,sections!$I$4:$L$14,2,FALSE),"")</f>
        <v>0</v>
      </c>
      <c r="G119" s="42">
        <f>IFERROR(VLOOKUP(G118,sections!$I$4:$L$14,2,FALSE),"")</f>
        <v>8.31</v>
      </c>
      <c r="H119" s="35">
        <f>IF(SUM(C119:G119)&gt;0,SUM(C119:G119),0.1)</f>
        <v>24.71</v>
      </c>
      <c r="I119" s="36"/>
      <c r="K119" s="6">
        <f>RANK(H119,H$3:H$464,0)</f>
        <v>93</v>
      </c>
      <c r="M119" s="6" t="str">
        <f>B118</f>
        <v>GLE Aaron Williams</v>
      </c>
      <c r="N119" s="37">
        <f>IFERROR(H119+I119,"")</f>
        <v>24.71</v>
      </c>
    </row>
    <row r="120" spans="1:14" ht="12.75" customHeight="1" x14ac:dyDescent="0.4">
      <c r="A120" s="118">
        <v>4</v>
      </c>
      <c r="B120" s="117" t="str">
        <f>sections!F22</f>
        <v>SWA Jennifer Mclean</v>
      </c>
      <c r="C120" s="39" t="str">
        <f>IFERROR(VLOOKUP(C118,sections!$I$4:$L$14,4,FALSE),"")</f>
        <v>1-3</v>
      </c>
      <c r="D120" s="38" t="s">
        <v>6</v>
      </c>
      <c r="E120" s="31" t="str">
        <f>IFERROR(VLOOKUP(E114,sections!$I$4:$L$14,4,FALSE),"")</f>
        <v>1-3</v>
      </c>
      <c r="F120" s="38" t="str">
        <f>IFERROR(VLOOKUP(F116,sections!$I$4:$L$14,4,FALSE),"")</f>
        <v>2-3</v>
      </c>
      <c r="G120" s="39" t="s">
        <v>6</v>
      </c>
      <c r="H120" s="40"/>
      <c r="I120" s="41"/>
      <c r="N120" s="37"/>
    </row>
    <row r="121" spans="1:14" ht="12.75" customHeight="1" x14ac:dyDescent="0.6">
      <c r="A121" s="119"/>
      <c r="B121" s="114"/>
      <c r="C121" s="43">
        <f>IFERROR(VLOOKUP(C120,sections!$I$4:$L$14,2,FALSE),"")</f>
        <v>1.21</v>
      </c>
      <c r="D121" s="42">
        <f>IFERROR(VLOOKUP(D120,sections!$I$4:$L$14,2,FALSE),"")</f>
        <v>0</v>
      </c>
      <c r="E121" s="34">
        <f>IFERROR(VLOOKUP(E120,sections!$I$4:$L$14,2,FALSE),"")</f>
        <v>1.21</v>
      </c>
      <c r="F121" s="42">
        <f>IFERROR(VLOOKUP(F120,sections!$I$4:$L$14,2,FALSE),"")</f>
        <v>2.5</v>
      </c>
      <c r="G121" s="43">
        <f>IFERROR(VLOOKUP(G120,sections!$I$4:$L$14,2,FALSE),"")</f>
        <v>0</v>
      </c>
      <c r="H121" s="35">
        <f>IF(SUM(C121:G121)&gt;0,SUM(C121:G121),0.1)</f>
        <v>4.92</v>
      </c>
      <c r="I121" s="36"/>
      <c r="K121" s="6">
        <f>RANK(H121,H$3:H$464,0)</f>
        <v>183</v>
      </c>
      <c r="M121" s="6" t="str">
        <f>B120</f>
        <v>SWA Jennifer Mclean</v>
      </c>
      <c r="N121" s="37">
        <f>IFERROR(H121+I121,"")</f>
        <v>4.92</v>
      </c>
    </row>
    <row r="122" spans="1:14" ht="12.75" customHeight="1" x14ac:dyDescent="0.4">
      <c r="A122" s="118">
        <v>5</v>
      </c>
      <c r="B122" s="117" t="str">
        <f>sections!F23</f>
        <v>HOW Andy Wang</v>
      </c>
      <c r="C122" s="38" t="str">
        <f>IFERROR(VLOOKUP(C116,sections!$I$4:$L$14,4,FALSE),"")</f>
        <v>3-2</v>
      </c>
      <c r="D122" s="31" t="str">
        <f>IFERROR(VLOOKUP(D114,sections!$I$4:$L$14,4,FALSE),"")</f>
        <v>2-3</v>
      </c>
      <c r="E122" s="38" t="str">
        <f>IFERROR(VLOOKUP(E118,sections!$I$4:$L$14,4,FALSE),"")</f>
        <v>1-3</v>
      </c>
      <c r="F122" s="39" t="s">
        <v>5</v>
      </c>
      <c r="G122" s="39" t="str">
        <f>IFERROR(VLOOKUP(G120,sections!$I$4:$L$14,4,FALSE),"")</f>
        <v>3-0</v>
      </c>
      <c r="H122" s="40"/>
      <c r="I122" s="41"/>
      <c r="N122" s="37"/>
    </row>
    <row r="123" spans="1:14" ht="12.75" customHeight="1" x14ac:dyDescent="0.6">
      <c r="A123" s="114"/>
      <c r="B123" s="114"/>
      <c r="C123" s="42">
        <f>IFERROR(VLOOKUP(C122,sections!$I$4:$L$14,2,FALSE),"")</f>
        <v>8.1</v>
      </c>
      <c r="D123" s="34">
        <f>IFERROR(VLOOKUP(D122,sections!$I$4:$L$14,2,FALSE),"")</f>
        <v>2.5</v>
      </c>
      <c r="E123" s="42">
        <f>IFERROR(VLOOKUP(E122,sections!$I$4:$L$14,2,FALSE),"")</f>
        <v>1.21</v>
      </c>
      <c r="F123" s="43">
        <f>IFERROR(VLOOKUP(F122,sections!$I$4:$L$14,2,FALSE),"")</f>
        <v>8.31</v>
      </c>
      <c r="G123" s="43">
        <f>IFERROR(VLOOKUP(G122,sections!$I$4:$L$14,2,FALSE),"")</f>
        <v>8.31</v>
      </c>
      <c r="H123" s="35">
        <f>IF(SUM(C123:G123)&gt;0,SUM(C123:G123),0.1)</f>
        <v>28.43</v>
      </c>
      <c r="I123" s="36">
        <v>57</v>
      </c>
      <c r="K123" s="6">
        <f>RANK(H123,H$3:H$464,0)</f>
        <v>64</v>
      </c>
      <c r="M123" s="6" t="str">
        <f>B122</f>
        <v>HOW Andy Wang</v>
      </c>
      <c r="N123" s="37">
        <f>IFERROR(H123+I123,"")</f>
        <v>85.43</v>
      </c>
    </row>
    <row r="124" spans="1:14" ht="12.75" customHeight="1" x14ac:dyDescent="0.4">
      <c r="A124" s="118">
        <v>6</v>
      </c>
      <c r="B124" s="117" t="str">
        <f>sections!F24</f>
        <v>PAT Yash Usgang</v>
      </c>
      <c r="C124" s="31" t="str">
        <f>IFERROR(VLOOKUP(C114,sections!$I$4:$L$14,4,FALSE),"")</f>
        <v>0-3</v>
      </c>
      <c r="D124" s="38" t="str">
        <f>IFERROR(VLOOKUP(D120,sections!$I$4:$L$14,4,FALSE),"")</f>
        <v>3-0</v>
      </c>
      <c r="E124" s="39" t="str">
        <f>IFERROR(VLOOKUP(E116,sections!$I$4:$L$14,4,FALSE),"")</f>
        <v>1-3</v>
      </c>
      <c r="F124" s="39" t="str">
        <f>IFERROR(VLOOKUP(F122,sections!$I$4:$L$14,4,FALSE),"")</f>
        <v>0-3</v>
      </c>
      <c r="G124" s="38" t="str">
        <f>IFERROR(VLOOKUP(G118,sections!$I$4:$L$14,4,FALSE),"")</f>
        <v>0-3</v>
      </c>
      <c r="H124" s="40"/>
      <c r="I124" s="41"/>
      <c r="N124" s="37"/>
    </row>
    <row r="125" spans="1:14" ht="12.75" customHeight="1" x14ac:dyDescent="0.6">
      <c r="A125" s="114"/>
      <c r="B125" s="114"/>
      <c r="C125" s="34">
        <f>IFERROR(VLOOKUP(C124,sections!$I$4:$L$14,2,FALSE),"")</f>
        <v>0</v>
      </c>
      <c r="D125" s="42">
        <f>IFERROR(VLOOKUP(D124,sections!$I$4:$L$14,2,FALSE),"")</f>
        <v>8.31</v>
      </c>
      <c r="E125" s="43">
        <f>IFERROR(VLOOKUP(E124,sections!$I$4:$L$14,2,FALSE),"")</f>
        <v>1.21</v>
      </c>
      <c r="F125" s="43">
        <f>IFERROR(VLOOKUP(F124,sections!$I$4:$L$14,2,FALSE),"")</f>
        <v>0</v>
      </c>
      <c r="G125" s="42">
        <f>IFERROR(VLOOKUP(G124,sections!$I$4:$L$14,2,FALSE),"")</f>
        <v>0</v>
      </c>
      <c r="H125" s="35">
        <f>IF(SUM(C125:G125)&gt;0,SUM(C125:G125),0.1)</f>
        <v>9.52</v>
      </c>
      <c r="I125" s="36"/>
      <c r="K125" s="6">
        <f>RANK(H125,H$3:H$464,0)</f>
        <v>167</v>
      </c>
      <c r="M125" s="6" t="str">
        <f>B124</f>
        <v>PAT Yash Usgang</v>
      </c>
      <c r="N125" s="37">
        <f>IFERROR(H125+I125,"")</f>
        <v>9.52</v>
      </c>
    </row>
    <row r="126" spans="1:14" ht="12.75" customHeight="1" x14ac:dyDescent="0.35">
      <c r="N126" s="37"/>
    </row>
    <row r="127" spans="1:14" ht="12.75" customHeight="1" x14ac:dyDescent="0.7">
      <c r="A127" s="26" t="s">
        <v>665</v>
      </c>
      <c r="B127" s="27"/>
      <c r="C127" s="44">
        <v>1</v>
      </c>
      <c r="D127" s="44">
        <v>2</v>
      </c>
      <c r="E127" s="44">
        <v>3</v>
      </c>
      <c r="F127" s="44">
        <v>4</v>
      </c>
      <c r="G127" s="44">
        <v>5</v>
      </c>
      <c r="H127" s="29" t="s">
        <v>656</v>
      </c>
      <c r="I127" s="30"/>
      <c r="N127" s="37"/>
    </row>
    <row r="128" spans="1:14" ht="12.75" customHeight="1" x14ac:dyDescent="0.4">
      <c r="A128" s="118">
        <v>1</v>
      </c>
      <c r="B128" s="117" t="str">
        <f>sections!B27</f>
        <v xml:space="preserve">TGA Shay Laing-Smith </v>
      </c>
      <c r="C128" s="31" t="s">
        <v>5</v>
      </c>
      <c r="D128" s="31" t="s">
        <v>9</v>
      </c>
      <c r="E128" s="31" t="s">
        <v>7</v>
      </c>
      <c r="F128" s="31" t="s">
        <v>5</v>
      </c>
      <c r="G128" s="31" t="s">
        <v>8</v>
      </c>
      <c r="H128" s="32"/>
      <c r="I128" s="33"/>
      <c r="N128" s="37"/>
    </row>
    <row r="129" spans="1:14" ht="12.75" customHeight="1" x14ac:dyDescent="0.6">
      <c r="A129" s="114"/>
      <c r="B129" s="114"/>
      <c r="C129" s="34">
        <f>IFERROR(VLOOKUP(C128,sections!$I$4:$L$14,2,FALSE),"")</f>
        <v>8.31</v>
      </c>
      <c r="D129" s="34">
        <f>IFERROR(VLOOKUP(D128,sections!$I$4:$L$14,2,FALSE),"")</f>
        <v>8.1</v>
      </c>
      <c r="E129" s="34">
        <f>IFERROR(VLOOKUP(E128,sections!$I$4:$L$14,2,FALSE),"")</f>
        <v>8.1999999999999993</v>
      </c>
      <c r="F129" s="34">
        <f>IFERROR(VLOOKUP(F128,sections!$I$4:$L$14,2,FALSE),"")</f>
        <v>8.31</v>
      </c>
      <c r="G129" s="34">
        <f>IFERROR(VLOOKUP(G128,sections!$I$4:$L$14,2,FALSE),"")</f>
        <v>1.21</v>
      </c>
      <c r="H129" s="35">
        <f>IF(SUM(C129:G129)&gt;0,SUM(C129:G129),0.1)</f>
        <v>34.130000000000003</v>
      </c>
      <c r="I129" s="36">
        <v>57</v>
      </c>
      <c r="K129" s="6">
        <f>RANK(H129,H$3:H$464,0)</f>
        <v>46</v>
      </c>
      <c r="M129" s="6" t="str">
        <f>B128</f>
        <v xml:space="preserve">TGA Shay Laing-Smith </v>
      </c>
      <c r="N129" s="37">
        <f>IFERROR(H129+I129,"")</f>
        <v>91.13</v>
      </c>
    </row>
    <row r="130" spans="1:14" ht="12.75" customHeight="1" x14ac:dyDescent="0.4">
      <c r="A130" s="118">
        <v>2</v>
      </c>
      <c r="B130" s="117" t="str">
        <f>sections!B28</f>
        <v>WHAN David Roache</v>
      </c>
      <c r="C130" s="38" t="s">
        <v>7</v>
      </c>
      <c r="D130" s="39" t="s">
        <v>5</v>
      </c>
      <c r="E130" s="39" t="s">
        <v>7</v>
      </c>
      <c r="F130" s="38" t="s">
        <v>7</v>
      </c>
      <c r="G130" s="31" t="str">
        <f>IFERROR(VLOOKUP(G128,sections!$I$4:$L$14,4,FALSE),"")</f>
        <v>3-1</v>
      </c>
      <c r="H130" s="40"/>
      <c r="I130" s="41"/>
      <c r="N130" s="37"/>
    </row>
    <row r="131" spans="1:14" ht="12.75" customHeight="1" x14ac:dyDescent="0.6">
      <c r="A131" s="114"/>
      <c r="B131" s="114"/>
      <c r="C131" s="42">
        <f>IFERROR(VLOOKUP(C130,sections!$I$4:$L$14,2,FALSE),"")</f>
        <v>8.1999999999999993</v>
      </c>
      <c r="D131" s="43">
        <f>IFERROR(VLOOKUP(D130,sections!$I$4:$L$14,2,FALSE),"")</f>
        <v>8.31</v>
      </c>
      <c r="E131" s="43">
        <f>IFERROR(VLOOKUP(E130,sections!$I$4:$L$14,2,FALSE),"")</f>
        <v>8.1999999999999993</v>
      </c>
      <c r="F131" s="42">
        <f>IFERROR(VLOOKUP(F130,sections!$I$4:$L$14,2,FALSE),"")</f>
        <v>8.1999999999999993</v>
      </c>
      <c r="G131" s="34">
        <f>IFERROR(VLOOKUP(G130,sections!$I$4:$L$14,2,FALSE),"")</f>
        <v>8.1999999999999993</v>
      </c>
      <c r="H131" s="35">
        <f>IF(SUM(C131:G131)&gt;0,SUM(C131:G131),0.1)</f>
        <v>41.11</v>
      </c>
      <c r="I131" s="36">
        <v>99</v>
      </c>
      <c r="K131" s="6">
        <f>RANK(H131,H$3:H$464,0)</f>
        <v>17</v>
      </c>
      <c r="M131" s="6" t="str">
        <f>B130</f>
        <v>WHAN David Roache</v>
      </c>
      <c r="N131" s="37">
        <f>IFERROR(H131+I131,"")</f>
        <v>140.11000000000001</v>
      </c>
    </row>
    <row r="132" spans="1:14" ht="12.75" customHeight="1" x14ac:dyDescent="0.4">
      <c r="A132" s="118">
        <v>3</v>
      </c>
      <c r="B132" s="117" t="str">
        <f>sections!B29</f>
        <v>NLR Manaia Babbington</v>
      </c>
      <c r="C132" s="39" t="s">
        <v>7</v>
      </c>
      <c r="D132" s="39" t="str">
        <f>IFERROR(VLOOKUP(D130,sections!$I$4:$L$14,4,FALSE),"")</f>
        <v>0-3</v>
      </c>
      <c r="E132" s="38" t="s">
        <v>7</v>
      </c>
      <c r="F132" s="31" t="str">
        <f>IFERROR(VLOOKUP(F128,sections!$I$4:$L$14,4,FALSE),"")</f>
        <v>0-3</v>
      </c>
      <c r="G132" s="38" t="s">
        <v>5</v>
      </c>
      <c r="H132" s="40"/>
      <c r="I132" s="41"/>
      <c r="N132" s="37"/>
    </row>
    <row r="133" spans="1:14" ht="12.75" customHeight="1" x14ac:dyDescent="0.6">
      <c r="A133" s="114"/>
      <c r="B133" s="114"/>
      <c r="C133" s="43">
        <f>IFERROR(VLOOKUP(C132,sections!$I$4:$L$14,2,FALSE),"")</f>
        <v>8.1999999999999993</v>
      </c>
      <c r="D133" s="43">
        <f>IFERROR(VLOOKUP(D132,sections!$I$4:$L$14,2,FALSE),"")</f>
        <v>0</v>
      </c>
      <c r="E133" s="42">
        <f>IFERROR(VLOOKUP(E132,sections!$I$4:$L$14,2,FALSE),"")</f>
        <v>8.1999999999999993</v>
      </c>
      <c r="F133" s="34">
        <f>IFERROR(VLOOKUP(F132,sections!$I$4:$L$14,2,FALSE),"")</f>
        <v>0</v>
      </c>
      <c r="G133" s="42">
        <f>IFERROR(VLOOKUP(G132,sections!$I$4:$L$14,2,FALSE),"")</f>
        <v>8.31</v>
      </c>
      <c r="H133" s="35">
        <f>IF(SUM(C133:G133)&gt;0,SUM(C133:G133),0.1)</f>
        <v>24.71</v>
      </c>
      <c r="I133" s="36">
        <v>57</v>
      </c>
      <c r="K133" s="6">
        <f>RANK(H133,H$3:H$464,0)</f>
        <v>93</v>
      </c>
      <c r="M133" s="6" t="str">
        <f>B132</f>
        <v>NLR Manaia Babbington</v>
      </c>
      <c r="N133" s="37">
        <f>IFERROR(H133+I133,"")</f>
        <v>81.710000000000008</v>
      </c>
    </row>
    <row r="134" spans="1:14" ht="12.75" customHeight="1" x14ac:dyDescent="0.4">
      <c r="A134" s="118">
        <v>4</v>
      </c>
      <c r="B134" s="117" t="str">
        <f>sections!B30</f>
        <v>PUK Ned Apanui</v>
      </c>
      <c r="C134" s="39" t="str">
        <f>IFERROR(VLOOKUP(C132,sections!$I$4:$L$14,4,FALSE),"")</f>
        <v>1-3</v>
      </c>
      <c r="D134" s="38" t="s">
        <v>6</v>
      </c>
      <c r="E134" s="31" t="str">
        <f>IFERROR(VLOOKUP(E128,sections!$I$4:$L$14,4,FALSE),"")</f>
        <v>1-3</v>
      </c>
      <c r="F134" s="38" t="str">
        <f>IFERROR(VLOOKUP(F130,sections!$I$4:$L$14,4,FALSE),"")</f>
        <v>1-3</v>
      </c>
      <c r="G134" s="39" t="s">
        <v>10</v>
      </c>
      <c r="H134" s="40"/>
      <c r="I134" s="41"/>
      <c r="N134" s="37"/>
    </row>
    <row r="135" spans="1:14" ht="12.75" customHeight="1" x14ac:dyDescent="0.6">
      <c r="A135" s="119"/>
      <c r="B135" s="114"/>
      <c r="C135" s="43">
        <f>IFERROR(VLOOKUP(C134,sections!$I$4:$L$14,2,FALSE),"")</f>
        <v>1.21</v>
      </c>
      <c r="D135" s="42">
        <f>IFERROR(VLOOKUP(D134,sections!$I$4:$L$14,2,FALSE),"")</f>
        <v>0</v>
      </c>
      <c r="E135" s="34">
        <f>IFERROR(VLOOKUP(E134,sections!$I$4:$L$14,2,FALSE),"")</f>
        <v>1.21</v>
      </c>
      <c r="F135" s="42">
        <f>IFERROR(VLOOKUP(F134,sections!$I$4:$L$14,2,FALSE),"")</f>
        <v>1.21</v>
      </c>
      <c r="G135" s="43">
        <f>IFERROR(VLOOKUP(G134,sections!$I$4:$L$14,2,FALSE),"")</f>
        <v>2.5</v>
      </c>
      <c r="H135" s="35">
        <f>IF(SUM(C135:G135)&gt;0,SUM(C135:G135),0.1)</f>
        <v>6.13</v>
      </c>
      <c r="I135" s="36"/>
      <c r="K135" s="6">
        <f>RANK(H135,H$3:H$464,0)</f>
        <v>178</v>
      </c>
      <c r="M135" s="6" t="str">
        <f>B134</f>
        <v>PUK Ned Apanui</v>
      </c>
      <c r="N135" s="37">
        <f>IFERROR(H135+I135,"")</f>
        <v>6.13</v>
      </c>
    </row>
    <row r="136" spans="1:14" ht="12.75" customHeight="1" x14ac:dyDescent="0.4">
      <c r="A136" s="118">
        <v>5</v>
      </c>
      <c r="B136" s="117" t="str">
        <f>sections!B31</f>
        <v>HOW Colin Tranter</v>
      </c>
      <c r="C136" s="38" t="str">
        <f>IFERROR(VLOOKUP(C130,sections!$I$4:$L$14,4,FALSE),"")</f>
        <v>1-3</v>
      </c>
      <c r="D136" s="31" t="str">
        <f>IFERROR(VLOOKUP(D128,sections!$I$4:$L$14,4,FALSE),"")</f>
        <v>2-3</v>
      </c>
      <c r="E136" s="38" t="str">
        <f>IFERROR(VLOOKUP(E132,sections!$I$4:$L$14,4,FALSE),"")</f>
        <v>1-3</v>
      </c>
      <c r="F136" s="39" t="s">
        <v>5</v>
      </c>
      <c r="G136" s="39" t="str">
        <f>IFERROR(VLOOKUP(G134,sections!$I$4:$L$14,4,FALSE),"")</f>
        <v>3-2</v>
      </c>
      <c r="H136" s="40"/>
      <c r="I136" s="41"/>
      <c r="N136" s="37"/>
    </row>
    <row r="137" spans="1:14" ht="12.75" customHeight="1" x14ac:dyDescent="0.6">
      <c r="A137" s="114"/>
      <c r="B137" s="114"/>
      <c r="C137" s="42">
        <f>IFERROR(VLOOKUP(C136,sections!$I$4:$L$14,2,FALSE),"")</f>
        <v>1.21</v>
      </c>
      <c r="D137" s="34">
        <f>IFERROR(VLOOKUP(D136,sections!$I$4:$L$14,2,FALSE),"")</f>
        <v>2.5</v>
      </c>
      <c r="E137" s="42">
        <f>IFERROR(VLOOKUP(E136,sections!$I$4:$L$14,2,FALSE),"")</f>
        <v>1.21</v>
      </c>
      <c r="F137" s="43">
        <f>IFERROR(VLOOKUP(F136,sections!$I$4:$L$14,2,FALSE),"")</f>
        <v>8.31</v>
      </c>
      <c r="G137" s="43">
        <f>IFERROR(VLOOKUP(G136,sections!$I$4:$L$14,2,FALSE),"")</f>
        <v>8.1</v>
      </c>
      <c r="H137" s="35">
        <f>IF(SUM(C137:G137)&gt;0,SUM(C137:G137),0.1)</f>
        <v>21.33</v>
      </c>
      <c r="I137" s="36"/>
      <c r="K137" s="6">
        <f>RANK(H137,H$3:H$464,0)</f>
        <v>108</v>
      </c>
      <c r="M137" s="6" t="str">
        <f>B136</f>
        <v>HOW Colin Tranter</v>
      </c>
      <c r="N137" s="37">
        <f>IFERROR(H137+I137,"")</f>
        <v>21.33</v>
      </c>
    </row>
    <row r="138" spans="1:14" ht="12.75" customHeight="1" x14ac:dyDescent="0.4">
      <c r="A138" s="118">
        <v>6</v>
      </c>
      <c r="B138" s="117" t="str">
        <f>sections!B32</f>
        <v>GIS Alex Nanai</v>
      </c>
      <c r="C138" s="31" t="str">
        <f>IFERROR(VLOOKUP(C128,sections!$I$4:$L$14,4,FALSE),"")</f>
        <v>0-3</v>
      </c>
      <c r="D138" s="38" t="str">
        <f>IFERROR(VLOOKUP(D134,sections!$I$4:$L$14,4,FALSE),"")</f>
        <v>3-0</v>
      </c>
      <c r="E138" s="39" t="str">
        <f>IFERROR(VLOOKUP(E130,sections!$I$4:$L$14,4,FALSE),"")</f>
        <v>1-3</v>
      </c>
      <c r="F138" s="39" t="str">
        <f>IFERROR(VLOOKUP(F136,sections!$I$4:$L$14,4,FALSE),"")</f>
        <v>0-3</v>
      </c>
      <c r="G138" s="38" t="str">
        <f>IFERROR(VLOOKUP(G132,sections!$I$4:$L$14,4,FALSE),"")</f>
        <v>0-3</v>
      </c>
      <c r="H138" s="40"/>
      <c r="I138" s="41"/>
      <c r="N138" s="37"/>
    </row>
    <row r="139" spans="1:14" ht="12.75" customHeight="1" x14ac:dyDescent="0.6">
      <c r="A139" s="114"/>
      <c r="B139" s="114"/>
      <c r="C139" s="34">
        <f>IFERROR(VLOOKUP(C138,sections!$I$4:$L$14,2,FALSE),"")</f>
        <v>0</v>
      </c>
      <c r="D139" s="42">
        <f>IFERROR(VLOOKUP(D138,sections!$I$4:$L$14,2,FALSE),"")</f>
        <v>8.31</v>
      </c>
      <c r="E139" s="43">
        <f>IFERROR(VLOOKUP(E138,sections!$I$4:$L$14,2,FALSE),"")</f>
        <v>1.21</v>
      </c>
      <c r="F139" s="43">
        <f>IFERROR(VLOOKUP(F138,sections!$I$4:$L$14,2,FALSE),"")</f>
        <v>0</v>
      </c>
      <c r="G139" s="42">
        <f>IFERROR(VLOOKUP(G138,sections!$I$4:$L$14,2,FALSE),"")</f>
        <v>0</v>
      </c>
      <c r="H139" s="35">
        <f>IF(SUM(C139:G139)&gt;0,SUM(C139:G139),0.1)</f>
        <v>9.52</v>
      </c>
      <c r="I139" s="36"/>
      <c r="K139" s="6">
        <f>RANK(H139,H$3:H$464,0)</f>
        <v>167</v>
      </c>
      <c r="M139" s="6" t="str">
        <f>B138</f>
        <v>GIS Alex Nanai</v>
      </c>
      <c r="N139" s="37">
        <f>IFERROR(H139+I139,"")</f>
        <v>9.52</v>
      </c>
    </row>
    <row r="140" spans="1:14" ht="12.75" customHeight="1" x14ac:dyDescent="0.35"/>
    <row r="141" spans="1:14" ht="12.75" customHeight="1" x14ac:dyDescent="0.7">
      <c r="A141" s="26" t="s">
        <v>666</v>
      </c>
      <c r="B141" s="27"/>
      <c r="C141" s="44">
        <v>1</v>
      </c>
      <c r="D141" s="44">
        <v>2</v>
      </c>
      <c r="E141" s="44">
        <v>3</v>
      </c>
      <c r="F141" s="44">
        <v>4</v>
      </c>
      <c r="G141" s="44">
        <v>5</v>
      </c>
      <c r="H141" s="29" t="s">
        <v>656</v>
      </c>
      <c r="I141" s="30"/>
      <c r="N141" s="37"/>
    </row>
    <row r="142" spans="1:14" ht="12.75" customHeight="1" x14ac:dyDescent="0.4">
      <c r="A142" s="118">
        <v>1</v>
      </c>
      <c r="B142" s="117" t="str">
        <f>sections!D27</f>
        <v>TOK Eddie Roberts</v>
      </c>
      <c r="C142" s="31" t="s">
        <v>8</v>
      </c>
      <c r="D142" s="31" t="s">
        <v>6</v>
      </c>
      <c r="E142" s="31" t="s">
        <v>6</v>
      </c>
      <c r="F142" s="31" t="s">
        <v>10</v>
      </c>
      <c r="G142" s="31" t="s">
        <v>8</v>
      </c>
      <c r="H142" s="32"/>
      <c r="I142" s="33"/>
      <c r="N142" s="37"/>
    </row>
    <row r="143" spans="1:14" ht="12.75" customHeight="1" x14ac:dyDescent="0.6">
      <c r="A143" s="114"/>
      <c r="B143" s="114"/>
      <c r="C143" s="34">
        <f>IFERROR(VLOOKUP(C142,sections!$I$4:$L$14,2,FALSE),"")</f>
        <v>1.21</v>
      </c>
      <c r="D143" s="34">
        <f>IFERROR(VLOOKUP(D142,sections!$I$4:$L$14,2,FALSE),"")</f>
        <v>0</v>
      </c>
      <c r="E143" s="34">
        <f>IFERROR(VLOOKUP(E142,sections!$I$4:$L$14,2,FALSE),"")</f>
        <v>0</v>
      </c>
      <c r="F143" s="34">
        <f>IFERROR(VLOOKUP(F142,sections!$I$4:$L$14,2,FALSE),"")</f>
        <v>2.5</v>
      </c>
      <c r="G143" s="34">
        <f>IFERROR(VLOOKUP(G142,sections!$I$4:$L$14,2,FALSE),"")</f>
        <v>1.21</v>
      </c>
      <c r="H143" s="35">
        <f>IF(SUM(C143:G143)&gt;0,SUM(C143:G143),0.1)</f>
        <v>4.92</v>
      </c>
      <c r="I143" s="36"/>
      <c r="K143" s="6">
        <f>RANK(H143,H$3:H$464,0)</f>
        <v>183</v>
      </c>
      <c r="M143" s="6" t="str">
        <f>B142</f>
        <v>TOK Eddie Roberts</v>
      </c>
      <c r="N143" s="37">
        <f>IFERROR(H143+I143,"")</f>
        <v>4.92</v>
      </c>
    </row>
    <row r="144" spans="1:14" ht="12.75" customHeight="1" x14ac:dyDescent="0.4">
      <c r="A144" s="118">
        <v>2</v>
      </c>
      <c r="B144" s="117" t="str">
        <f>sections!D28</f>
        <v>PUK Jim Johns</v>
      </c>
      <c r="C144" s="38" t="s">
        <v>7</v>
      </c>
      <c r="D144" s="39" t="s">
        <v>5</v>
      </c>
      <c r="E144" s="39" t="s">
        <v>8</v>
      </c>
      <c r="F144" s="38" t="s">
        <v>5</v>
      </c>
      <c r="G144" s="31" t="str">
        <f>IFERROR(VLOOKUP(G142,sections!$I$4:$L$14,4,FALSE),"")</f>
        <v>3-1</v>
      </c>
      <c r="H144" s="40"/>
      <c r="I144" s="41"/>
      <c r="N144" s="37"/>
    </row>
    <row r="145" spans="1:14" ht="12.75" customHeight="1" x14ac:dyDescent="0.6">
      <c r="A145" s="114"/>
      <c r="B145" s="114"/>
      <c r="C145" s="42">
        <f>IFERROR(VLOOKUP(C144,sections!$I$4:$L$14,2,FALSE),"")</f>
        <v>8.1999999999999993</v>
      </c>
      <c r="D145" s="43">
        <f>IFERROR(VLOOKUP(D144,sections!$I$4:$L$14,2,FALSE),"")</f>
        <v>8.31</v>
      </c>
      <c r="E145" s="43">
        <f>IFERROR(VLOOKUP(E144,sections!$I$4:$L$14,2,FALSE),"")</f>
        <v>1.21</v>
      </c>
      <c r="F145" s="42">
        <f>IFERROR(VLOOKUP(F144,sections!$I$4:$L$14,2,FALSE),"")</f>
        <v>8.31</v>
      </c>
      <c r="G145" s="34">
        <f>IFERROR(VLOOKUP(G144,sections!$I$4:$L$14,2,FALSE),"")</f>
        <v>8.1999999999999993</v>
      </c>
      <c r="H145" s="35">
        <f>IF(SUM(C145:G145)&gt;0,SUM(C145:G145),0.1)</f>
        <v>34.230000000000004</v>
      </c>
      <c r="I145" s="36">
        <v>99</v>
      </c>
      <c r="K145" s="6">
        <f>RANK(H145,H$3:H$464,0)</f>
        <v>44</v>
      </c>
      <c r="M145" s="6" t="str">
        <f>B144</f>
        <v>PUK Jim Johns</v>
      </c>
      <c r="N145" s="37">
        <f>IFERROR(H145+I145,"")</f>
        <v>133.23000000000002</v>
      </c>
    </row>
    <row r="146" spans="1:14" ht="12.75" customHeight="1" x14ac:dyDescent="0.4">
      <c r="A146" s="118">
        <v>3</v>
      </c>
      <c r="B146" s="117" t="str">
        <f>sections!D29</f>
        <v>WHAK Aaron Ratahi</v>
      </c>
      <c r="C146" s="39" t="s">
        <v>7</v>
      </c>
      <c r="D146" s="39" t="str">
        <f>IFERROR(VLOOKUP(D144,sections!$I$4:$L$14,4,FALSE),"")</f>
        <v>0-3</v>
      </c>
      <c r="E146" s="38" t="s">
        <v>9</v>
      </c>
      <c r="F146" s="31" t="str">
        <f>IFERROR(VLOOKUP(F142,sections!$I$4:$L$14,4,FALSE),"")</f>
        <v>3-2</v>
      </c>
      <c r="G146" s="38" t="s">
        <v>5</v>
      </c>
      <c r="H146" s="40"/>
      <c r="I146" s="41"/>
      <c r="N146" s="37"/>
    </row>
    <row r="147" spans="1:14" ht="12.75" customHeight="1" x14ac:dyDescent="0.6">
      <c r="A147" s="114"/>
      <c r="B147" s="114"/>
      <c r="C147" s="43">
        <f>IFERROR(VLOOKUP(C146,sections!$I$4:$L$14,2,FALSE),"")</f>
        <v>8.1999999999999993</v>
      </c>
      <c r="D147" s="43">
        <f>IFERROR(VLOOKUP(D146,sections!$I$4:$L$14,2,FALSE),"")</f>
        <v>0</v>
      </c>
      <c r="E147" s="42">
        <f>IFERROR(VLOOKUP(E146,sections!$I$4:$L$14,2,FALSE),"")</f>
        <v>8.1</v>
      </c>
      <c r="F147" s="34">
        <f>IFERROR(VLOOKUP(F146,sections!$I$4:$L$14,2,FALSE),"")</f>
        <v>8.1</v>
      </c>
      <c r="G147" s="42">
        <f>IFERROR(VLOOKUP(G146,sections!$I$4:$L$14,2,FALSE),"")</f>
        <v>8.31</v>
      </c>
      <c r="H147" s="35">
        <f>IF(SUM(C147:G147)&gt;0,SUM(C147:G147),0.1)</f>
        <v>32.71</v>
      </c>
      <c r="I147" s="36">
        <v>57</v>
      </c>
      <c r="K147" s="6">
        <f>RANK(H147,H$3:H$464,0)</f>
        <v>58</v>
      </c>
      <c r="M147" s="6" t="str">
        <f>B146</f>
        <v>WHAK Aaron Ratahi</v>
      </c>
      <c r="N147" s="37">
        <f>IFERROR(H147+I147,"")</f>
        <v>89.710000000000008</v>
      </c>
    </row>
    <row r="148" spans="1:14" ht="12.75" customHeight="1" x14ac:dyDescent="0.4">
      <c r="A148" s="118">
        <v>4</v>
      </c>
      <c r="B148" s="117" t="str">
        <f>sections!D30</f>
        <v>SWA Fale Pakieto</v>
      </c>
      <c r="C148" s="39" t="str">
        <f>IFERROR(VLOOKUP(C146,sections!$I$4:$L$14,4,FALSE),"")</f>
        <v>1-3</v>
      </c>
      <c r="D148" s="38" t="s">
        <v>9</v>
      </c>
      <c r="E148" s="31" t="str">
        <f>IFERROR(VLOOKUP(E142,sections!$I$4:$L$14,4,FALSE),"")</f>
        <v>3-0</v>
      </c>
      <c r="F148" s="38" t="str">
        <f>IFERROR(VLOOKUP(F144,sections!$I$4:$L$14,4,FALSE),"")</f>
        <v>0-3</v>
      </c>
      <c r="G148" s="39" t="s">
        <v>10</v>
      </c>
      <c r="H148" s="40"/>
      <c r="I148" s="41"/>
      <c r="N148" s="37"/>
    </row>
    <row r="149" spans="1:14" ht="12.75" customHeight="1" x14ac:dyDescent="0.6">
      <c r="A149" s="119"/>
      <c r="B149" s="114"/>
      <c r="C149" s="43">
        <f>IFERROR(VLOOKUP(C148,sections!$I$4:$L$14,2,FALSE),"")</f>
        <v>1.21</v>
      </c>
      <c r="D149" s="42">
        <f>IFERROR(VLOOKUP(D148,sections!$I$4:$L$14,2,FALSE),"")</f>
        <v>8.1</v>
      </c>
      <c r="E149" s="34">
        <f>IFERROR(VLOOKUP(E148,sections!$I$4:$L$14,2,FALSE),"")</f>
        <v>8.31</v>
      </c>
      <c r="F149" s="42">
        <f>IFERROR(VLOOKUP(F148,sections!$I$4:$L$14,2,FALSE),"")</f>
        <v>0</v>
      </c>
      <c r="G149" s="43">
        <f>IFERROR(VLOOKUP(G148,sections!$I$4:$L$14,2,FALSE),"")</f>
        <v>2.5</v>
      </c>
      <c r="H149" s="35">
        <f>IF(SUM(C149:G149)&gt;0,SUM(C149:G149),0.1)</f>
        <v>20.119999999999997</v>
      </c>
      <c r="I149" s="36"/>
      <c r="K149" s="6">
        <f>RANK(H149,H$3:H$464,0)</f>
        <v>112</v>
      </c>
      <c r="M149" s="6" t="str">
        <f>B148</f>
        <v>SWA Fale Pakieto</v>
      </c>
      <c r="N149" s="37">
        <f>IFERROR(H149+I149,"")</f>
        <v>20.119999999999997</v>
      </c>
    </row>
    <row r="150" spans="1:14" ht="12.75" customHeight="1" x14ac:dyDescent="0.4">
      <c r="A150" s="118">
        <v>5</v>
      </c>
      <c r="B150" s="117" t="str">
        <f>sections!D31</f>
        <v>MNU Chetan Raj</v>
      </c>
      <c r="C150" s="38" t="str">
        <f>IFERROR(VLOOKUP(C144,sections!$I$4:$L$14,4,FALSE),"")</f>
        <v>1-3</v>
      </c>
      <c r="D150" s="31" t="str">
        <f>IFERROR(VLOOKUP(D142,sections!$I$4:$L$14,4,FALSE),"")</f>
        <v>3-0</v>
      </c>
      <c r="E150" s="38" t="str">
        <f>IFERROR(VLOOKUP(E146,sections!$I$4:$L$14,4,FALSE),"")</f>
        <v>2-3</v>
      </c>
      <c r="F150" s="39" t="s">
        <v>9</v>
      </c>
      <c r="G150" s="39" t="str">
        <f>IFERROR(VLOOKUP(G148,sections!$I$4:$L$14,4,FALSE),"")</f>
        <v>3-2</v>
      </c>
      <c r="H150" s="40"/>
      <c r="I150" s="41"/>
      <c r="N150" s="37"/>
    </row>
    <row r="151" spans="1:14" ht="12.75" customHeight="1" x14ac:dyDescent="0.6">
      <c r="A151" s="114"/>
      <c r="B151" s="114"/>
      <c r="C151" s="42">
        <f>IFERROR(VLOOKUP(C150,sections!$I$4:$L$14,2,FALSE),"")</f>
        <v>1.21</v>
      </c>
      <c r="D151" s="34">
        <f>IFERROR(VLOOKUP(D150,sections!$I$4:$L$14,2,FALSE),"")</f>
        <v>8.31</v>
      </c>
      <c r="E151" s="42">
        <f>IFERROR(VLOOKUP(E150,sections!$I$4:$L$14,2,FALSE),"")</f>
        <v>2.5</v>
      </c>
      <c r="F151" s="43">
        <f>IFERROR(VLOOKUP(F150,sections!$I$4:$L$14,2,FALSE),"")</f>
        <v>8.1</v>
      </c>
      <c r="G151" s="43">
        <f>IFERROR(VLOOKUP(G150,sections!$I$4:$L$14,2,FALSE),"")</f>
        <v>8.1</v>
      </c>
      <c r="H151" s="35">
        <f>IF(SUM(C151:G151)&gt;0,SUM(C151:G151),0.1)</f>
        <v>28.22</v>
      </c>
      <c r="I151" s="36">
        <v>57</v>
      </c>
      <c r="K151" s="6">
        <f>RANK(H151,H$3:H$464,0)</f>
        <v>68</v>
      </c>
      <c r="M151" s="6" t="str">
        <f>B150</f>
        <v>MNU Chetan Raj</v>
      </c>
      <c r="N151" s="37">
        <f>IFERROR(H151+I151,"")</f>
        <v>85.22</v>
      </c>
    </row>
    <row r="152" spans="1:14" ht="12.75" customHeight="1" x14ac:dyDescent="0.4">
      <c r="A152" s="118">
        <v>6</v>
      </c>
      <c r="B152" s="117" t="str">
        <f>sections!D32</f>
        <v>GIS Glen R-Atkins</v>
      </c>
      <c r="C152" s="31" t="str">
        <f>IFERROR(VLOOKUP(C142,sections!$I$4:$L$14,4,FALSE),"")</f>
        <v>3-1</v>
      </c>
      <c r="D152" s="38" t="str">
        <f>IFERROR(VLOOKUP(D148,sections!$I$4:$L$14,4,FALSE),"")</f>
        <v>2-3</v>
      </c>
      <c r="E152" s="39" t="str">
        <f>IFERROR(VLOOKUP(E144,sections!$I$4:$L$14,4,FALSE),"")</f>
        <v>3-1</v>
      </c>
      <c r="F152" s="39" t="str">
        <f>IFERROR(VLOOKUP(F150,sections!$I$4:$L$14,4,FALSE),"")</f>
        <v>2-3</v>
      </c>
      <c r="G152" s="38" t="str">
        <f>IFERROR(VLOOKUP(G146,sections!$I$4:$L$14,4,FALSE),"")</f>
        <v>0-3</v>
      </c>
      <c r="H152" s="40"/>
      <c r="I152" s="41"/>
      <c r="N152" s="37"/>
    </row>
    <row r="153" spans="1:14" ht="12.75" customHeight="1" x14ac:dyDescent="0.6">
      <c r="A153" s="114"/>
      <c r="B153" s="114"/>
      <c r="C153" s="34">
        <f>IFERROR(VLOOKUP(C152,sections!$I$4:$L$14,2,FALSE),"")</f>
        <v>8.1999999999999993</v>
      </c>
      <c r="D153" s="42">
        <f>IFERROR(VLOOKUP(D152,sections!$I$4:$L$14,2,FALSE),"")</f>
        <v>2.5</v>
      </c>
      <c r="E153" s="43">
        <f>IFERROR(VLOOKUP(E152,sections!$I$4:$L$14,2,FALSE),"")</f>
        <v>8.1999999999999993</v>
      </c>
      <c r="F153" s="43">
        <f>IFERROR(VLOOKUP(F152,sections!$I$4:$L$14,2,FALSE),"")</f>
        <v>2.5</v>
      </c>
      <c r="G153" s="42">
        <f>IFERROR(VLOOKUP(G152,sections!$I$4:$L$14,2,FALSE),"")</f>
        <v>0</v>
      </c>
      <c r="H153" s="35">
        <f>IF(SUM(C153:G153)&gt;0,SUM(C153:G153),0.1)</f>
        <v>21.4</v>
      </c>
      <c r="I153" s="36"/>
      <c r="K153" s="6">
        <f>RANK(H153,H$3:H$464,0)</f>
        <v>107</v>
      </c>
      <c r="M153" s="6" t="str">
        <f>B152</f>
        <v>GIS Glen R-Atkins</v>
      </c>
      <c r="N153" s="37">
        <f>IFERROR(H153+I153,"")</f>
        <v>21.4</v>
      </c>
    </row>
    <row r="154" spans="1:14" ht="12.75" customHeight="1" x14ac:dyDescent="0.35"/>
    <row r="155" spans="1:14" ht="12.75" customHeight="1" x14ac:dyDescent="0.7">
      <c r="A155" s="26" t="s">
        <v>667</v>
      </c>
      <c r="B155" s="27"/>
      <c r="C155" s="44">
        <v>1</v>
      </c>
      <c r="D155" s="44">
        <v>2</v>
      </c>
      <c r="E155" s="44">
        <v>3</v>
      </c>
      <c r="F155" s="44">
        <v>4</v>
      </c>
      <c r="G155" s="44">
        <v>5</v>
      </c>
      <c r="H155" s="29" t="s">
        <v>656</v>
      </c>
      <c r="I155" s="30"/>
      <c r="N155" s="37"/>
    </row>
    <row r="156" spans="1:14" ht="12.75" customHeight="1" x14ac:dyDescent="0.4">
      <c r="A156" s="118">
        <v>1</v>
      </c>
      <c r="B156" s="117" t="str">
        <f>sections!F27</f>
        <v>NPL Ashleigh Allen</v>
      </c>
      <c r="C156" s="31" t="s">
        <v>10</v>
      </c>
      <c r="D156" s="31" t="s">
        <v>9</v>
      </c>
      <c r="E156" s="31" t="s">
        <v>5</v>
      </c>
      <c r="F156" s="31" t="s">
        <v>9</v>
      </c>
      <c r="G156" s="31" t="s">
        <v>8</v>
      </c>
      <c r="H156" s="32"/>
      <c r="I156" s="33"/>
      <c r="N156" s="37"/>
    </row>
    <row r="157" spans="1:14" ht="12.75" customHeight="1" x14ac:dyDescent="0.6">
      <c r="A157" s="114"/>
      <c r="B157" s="114"/>
      <c r="C157" s="34">
        <f>IFERROR(VLOOKUP(C156,sections!$I$4:$L$14,2,FALSE),"")</f>
        <v>2.5</v>
      </c>
      <c r="D157" s="34">
        <f>IFERROR(VLOOKUP(D156,sections!$I$4:$L$14,2,FALSE),"")</f>
        <v>8.1</v>
      </c>
      <c r="E157" s="34">
        <f>IFERROR(VLOOKUP(E156,sections!$I$4:$L$14,2,FALSE),"")</f>
        <v>8.31</v>
      </c>
      <c r="F157" s="34">
        <f>IFERROR(VLOOKUP(F156,sections!$I$4:$L$14,2,FALSE),"")</f>
        <v>8.1</v>
      </c>
      <c r="G157" s="34">
        <f>IFERROR(VLOOKUP(G156,sections!$I$4:$L$14,2,FALSE),"")</f>
        <v>1.21</v>
      </c>
      <c r="H157" s="35">
        <f>IF(SUM(C157:G157)&gt;0,SUM(C157:G157),0.1)</f>
        <v>28.22</v>
      </c>
      <c r="I157" s="36">
        <v>57</v>
      </c>
      <c r="K157" s="6">
        <f>RANK(H157,H$3:H$464,0)</f>
        <v>68</v>
      </c>
      <c r="M157" s="6" t="str">
        <f>B156</f>
        <v>NPL Ashleigh Allen</v>
      </c>
      <c r="N157" s="37">
        <f>IFERROR(H157+I157,"")</f>
        <v>85.22</v>
      </c>
    </row>
    <row r="158" spans="1:14" ht="12.75" customHeight="1" x14ac:dyDescent="0.4">
      <c r="A158" s="118">
        <v>2</v>
      </c>
      <c r="B158" s="117" t="str">
        <f>sections!F28</f>
        <v>PAT Leighton Pologa</v>
      </c>
      <c r="C158" s="38" t="s">
        <v>9</v>
      </c>
      <c r="D158" s="39" t="s">
        <v>7</v>
      </c>
      <c r="E158" s="39" t="s">
        <v>7</v>
      </c>
      <c r="F158" s="38" t="s">
        <v>5</v>
      </c>
      <c r="G158" s="31" t="str">
        <f>IFERROR(VLOOKUP(G156,sections!$I$4:$L$14,4,FALSE),"")</f>
        <v>3-1</v>
      </c>
      <c r="H158" s="40"/>
      <c r="I158" s="41"/>
      <c r="N158" s="37"/>
    </row>
    <row r="159" spans="1:14" ht="12.75" customHeight="1" x14ac:dyDescent="0.6">
      <c r="A159" s="114"/>
      <c r="B159" s="114"/>
      <c r="C159" s="42">
        <f>IFERROR(VLOOKUP(C158,sections!$I$4:$L$14,2,FALSE),"")</f>
        <v>8.1</v>
      </c>
      <c r="D159" s="43">
        <f>IFERROR(VLOOKUP(D158,sections!$I$4:$L$14,2,FALSE),"")</f>
        <v>8.1999999999999993</v>
      </c>
      <c r="E159" s="43">
        <f>IFERROR(VLOOKUP(E158,sections!$I$4:$L$14,2,FALSE),"")</f>
        <v>8.1999999999999993</v>
      </c>
      <c r="F159" s="42">
        <f>IFERROR(VLOOKUP(F158,sections!$I$4:$L$14,2,FALSE),"")</f>
        <v>8.31</v>
      </c>
      <c r="G159" s="34">
        <f>IFERROR(VLOOKUP(G158,sections!$I$4:$L$14,2,FALSE),"")</f>
        <v>8.1999999999999993</v>
      </c>
      <c r="H159" s="35">
        <f>IF(SUM(C159:G159)&gt;0,SUM(C159:G159),0.1)</f>
        <v>41.009999999999991</v>
      </c>
      <c r="I159" s="36">
        <v>99</v>
      </c>
      <c r="K159" s="6">
        <f>RANK(H159,H$3:H$464,0)</f>
        <v>19</v>
      </c>
      <c r="M159" s="6" t="str">
        <f>B158</f>
        <v>PAT Leighton Pologa</v>
      </c>
      <c r="N159" s="37">
        <f>IFERROR(H159+I159,"")</f>
        <v>140.01</v>
      </c>
    </row>
    <row r="160" spans="1:14" ht="12.75" customHeight="1" x14ac:dyDescent="0.4">
      <c r="A160" s="118">
        <v>3</v>
      </c>
      <c r="B160" s="117" t="str">
        <f>sections!F29</f>
        <v>GLE Robert Boggs</v>
      </c>
      <c r="C160" s="39" t="s">
        <v>8</v>
      </c>
      <c r="D160" s="39" t="str">
        <f>IFERROR(VLOOKUP(D158,sections!$I$4:$L$14,4,FALSE),"")</f>
        <v>1-3</v>
      </c>
      <c r="E160" s="38" t="s">
        <v>6</v>
      </c>
      <c r="F160" s="31" t="str">
        <f>IFERROR(VLOOKUP(F156,sections!$I$4:$L$14,4,FALSE),"")</f>
        <v>2-3</v>
      </c>
      <c r="G160" s="38" t="s">
        <v>8</v>
      </c>
      <c r="H160" s="40"/>
      <c r="I160" s="41"/>
      <c r="N160" s="37"/>
    </row>
    <row r="161" spans="1:14" ht="12.75" customHeight="1" x14ac:dyDescent="0.6">
      <c r="A161" s="114"/>
      <c r="B161" s="114"/>
      <c r="C161" s="43">
        <f>IFERROR(VLOOKUP(C160,sections!$I$4:$L$14,2,FALSE),"")</f>
        <v>1.21</v>
      </c>
      <c r="D161" s="43">
        <f>IFERROR(VLOOKUP(D160,sections!$I$4:$L$14,2,FALSE),"")</f>
        <v>1.21</v>
      </c>
      <c r="E161" s="42">
        <f>IFERROR(VLOOKUP(E160,sections!$I$4:$L$14,2,FALSE),"")</f>
        <v>0</v>
      </c>
      <c r="F161" s="34">
        <f>IFERROR(VLOOKUP(F160,sections!$I$4:$L$14,2,FALSE),"")</f>
        <v>2.5</v>
      </c>
      <c r="G161" s="42">
        <f>IFERROR(VLOOKUP(G160,sections!$I$4:$L$14,2,FALSE),"")</f>
        <v>1.21</v>
      </c>
      <c r="H161" s="35">
        <f>IF(SUM(C161:G161)&gt;0,SUM(C161:G161),0.1)</f>
        <v>6.13</v>
      </c>
      <c r="I161" s="36"/>
      <c r="K161" s="6">
        <f>RANK(H161,H$3:H$464,0)</f>
        <v>178</v>
      </c>
      <c r="M161" s="6" t="str">
        <f>B160</f>
        <v>GLE Robert Boggs</v>
      </c>
      <c r="N161" s="37">
        <f>IFERROR(H161+I161,"")</f>
        <v>6.13</v>
      </c>
    </row>
    <row r="162" spans="1:14" ht="12.75" customHeight="1" x14ac:dyDescent="0.4">
      <c r="A162" s="118">
        <v>4</v>
      </c>
      <c r="B162" s="117" t="str">
        <f>sections!F30</f>
        <v>WHAN Ryan Wilson</v>
      </c>
      <c r="C162" s="39" t="str">
        <f>IFERROR(VLOOKUP(C160,sections!$I$4:$L$14,4,FALSE),"")</f>
        <v>3-1</v>
      </c>
      <c r="D162" s="38" t="s">
        <v>10</v>
      </c>
      <c r="E162" s="31" t="str">
        <f>IFERROR(VLOOKUP(E156,sections!$I$4:$L$14,4,FALSE),"")</f>
        <v>0-3</v>
      </c>
      <c r="F162" s="38" t="str">
        <f>IFERROR(VLOOKUP(F158,sections!$I$4:$L$14,4,FALSE),"")</f>
        <v>0-3</v>
      </c>
      <c r="G162" s="39" t="s">
        <v>6</v>
      </c>
      <c r="H162" s="40"/>
      <c r="I162" s="41"/>
      <c r="N162" s="37"/>
    </row>
    <row r="163" spans="1:14" ht="12.75" customHeight="1" x14ac:dyDescent="0.6">
      <c r="A163" s="119"/>
      <c r="B163" s="114"/>
      <c r="C163" s="43">
        <f>IFERROR(VLOOKUP(C162,sections!$I$4:$L$14,2,FALSE),"")</f>
        <v>8.1999999999999993</v>
      </c>
      <c r="D163" s="42">
        <f>IFERROR(VLOOKUP(D162,sections!$I$4:$L$14,2,FALSE),"")</f>
        <v>2.5</v>
      </c>
      <c r="E163" s="34">
        <f>IFERROR(VLOOKUP(E162,sections!$I$4:$L$14,2,FALSE),"")</f>
        <v>0</v>
      </c>
      <c r="F163" s="42">
        <f>IFERROR(VLOOKUP(F162,sections!$I$4:$L$14,2,FALSE),"")</f>
        <v>0</v>
      </c>
      <c r="G163" s="43">
        <f>IFERROR(VLOOKUP(G162,sections!$I$4:$L$14,2,FALSE),"")</f>
        <v>0</v>
      </c>
      <c r="H163" s="35">
        <f>IF(SUM(C163:G163)&gt;0,SUM(C163:G163),0.1)</f>
        <v>10.7</v>
      </c>
      <c r="I163" s="36"/>
      <c r="K163" s="6">
        <f>RANK(H163,H$3:H$464,0)</f>
        <v>161</v>
      </c>
      <c r="M163" s="6" t="str">
        <f>B162</f>
        <v>WHAN Ryan Wilson</v>
      </c>
      <c r="N163" s="37">
        <f>IFERROR(H163+I163,"")</f>
        <v>10.7</v>
      </c>
    </row>
    <row r="164" spans="1:14" ht="12.75" customHeight="1" x14ac:dyDescent="0.4">
      <c r="A164" s="118">
        <v>5</v>
      </c>
      <c r="B164" s="117" t="str">
        <f>sections!F31</f>
        <v>MNU Ramon Santos</v>
      </c>
      <c r="C164" s="38" t="str">
        <f>IFERROR(VLOOKUP(C158,sections!$I$4:$L$14,4,FALSE),"")</f>
        <v>2-3</v>
      </c>
      <c r="D164" s="31" t="str">
        <f>IFERROR(VLOOKUP(D156,sections!$I$4:$L$14,4,FALSE),"")</f>
        <v>2-3</v>
      </c>
      <c r="E164" s="38" t="str">
        <f>IFERROR(VLOOKUP(E160,sections!$I$4:$L$14,4,FALSE),"")</f>
        <v>3-0</v>
      </c>
      <c r="F164" s="39" t="s">
        <v>9</v>
      </c>
      <c r="G164" s="39" t="str">
        <f>IFERROR(VLOOKUP(G162,sections!$I$4:$L$14,4,FALSE),"")</f>
        <v>3-0</v>
      </c>
      <c r="H164" s="40"/>
      <c r="I164" s="41"/>
      <c r="N164" s="37"/>
    </row>
    <row r="165" spans="1:14" ht="12.75" customHeight="1" x14ac:dyDescent="0.6">
      <c r="A165" s="114"/>
      <c r="B165" s="114"/>
      <c r="C165" s="42">
        <f>IFERROR(VLOOKUP(C164,sections!$I$4:$L$14,2,FALSE),"")</f>
        <v>2.5</v>
      </c>
      <c r="D165" s="34">
        <f>IFERROR(VLOOKUP(D164,sections!$I$4:$L$14,2,FALSE),"")</f>
        <v>2.5</v>
      </c>
      <c r="E165" s="42">
        <f>IFERROR(VLOOKUP(E164,sections!$I$4:$L$14,2,FALSE),"")</f>
        <v>8.31</v>
      </c>
      <c r="F165" s="43">
        <f>IFERROR(VLOOKUP(F164,sections!$I$4:$L$14,2,FALSE),"")</f>
        <v>8.1</v>
      </c>
      <c r="G165" s="43">
        <f>IFERROR(VLOOKUP(G164,sections!$I$4:$L$14,2,FALSE),"")</f>
        <v>8.31</v>
      </c>
      <c r="H165" s="35">
        <f>IF(SUM(C165:G165)&gt;0,SUM(C165:G165),0.1)</f>
        <v>29.72</v>
      </c>
      <c r="I165" s="36">
        <v>57</v>
      </c>
      <c r="K165" s="6">
        <f>RANK(H165,H$3:H$464,0)</f>
        <v>60</v>
      </c>
      <c r="M165" s="6" t="str">
        <f>B164</f>
        <v>MNU Ramon Santos</v>
      </c>
      <c r="N165" s="37">
        <f>IFERROR(H165+I165,"")</f>
        <v>86.72</v>
      </c>
    </row>
    <row r="166" spans="1:14" ht="12.75" customHeight="1" x14ac:dyDescent="0.4">
      <c r="A166" s="118">
        <v>6</v>
      </c>
      <c r="B166" s="117" t="str">
        <f>sections!F32</f>
        <v>OTA Ako Sakapo</v>
      </c>
      <c r="C166" s="31" t="str">
        <f>IFERROR(VLOOKUP(C156,sections!$I$4:$L$14,4,FALSE),"")</f>
        <v>3-2</v>
      </c>
      <c r="D166" s="38" t="str">
        <f>IFERROR(VLOOKUP(D162,sections!$I$4:$L$14,4,FALSE),"")</f>
        <v>3-2</v>
      </c>
      <c r="E166" s="39" t="str">
        <f>IFERROR(VLOOKUP(E158,sections!$I$4:$L$14,4,FALSE),"")</f>
        <v>1-3</v>
      </c>
      <c r="F166" s="39" t="str">
        <f>IFERROR(VLOOKUP(F164,sections!$I$4:$L$14,4,FALSE),"")</f>
        <v>2-3</v>
      </c>
      <c r="G166" s="38" t="str">
        <f>IFERROR(VLOOKUP(G160,sections!$I$4:$L$14,4,FALSE),"")</f>
        <v>3-1</v>
      </c>
      <c r="H166" s="40"/>
      <c r="I166" s="41"/>
      <c r="N166" s="37"/>
    </row>
    <row r="167" spans="1:14" ht="12.75" customHeight="1" x14ac:dyDescent="0.6">
      <c r="A167" s="114"/>
      <c r="B167" s="114"/>
      <c r="C167" s="34">
        <f>IFERROR(VLOOKUP(C166,sections!$I$4:$L$14,2,FALSE),"")</f>
        <v>8.1</v>
      </c>
      <c r="D167" s="42">
        <f>IFERROR(VLOOKUP(D166,sections!$I$4:$L$14,2,FALSE),"")</f>
        <v>8.1</v>
      </c>
      <c r="E167" s="43">
        <f>IFERROR(VLOOKUP(E166,sections!$I$4:$L$14,2,FALSE),"")</f>
        <v>1.21</v>
      </c>
      <c r="F167" s="43">
        <f>IFERROR(VLOOKUP(F166,sections!$I$4:$L$14,2,FALSE),"")</f>
        <v>2.5</v>
      </c>
      <c r="G167" s="42">
        <f>IFERROR(VLOOKUP(G166,sections!$I$4:$L$14,2,FALSE),"")</f>
        <v>8.1999999999999993</v>
      </c>
      <c r="H167" s="35">
        <f>IF(SUM(C167:G167)&gt;0,SUM(C167:G167),0.1)</f>
        <v>28.11</v>
      </c>
      <c r="I167" s="36"/>
      <c r="K167" s="6">
        <f>RANK(H167,H$3:H$464,0)</f>
        <v>72</v>
      </c>
      <c r="M167" s="6" t="str">
        <f>B166</f>
        <v>OTA Ako Sakapo</v>
      </c>
      <c r="N167" s="37">
        <f>IFERROR(H167+I167,"")</f>
        <v>28.11</v>
      </c>
    </row>
    <row r="168" spans="1:14" ht="12.75" customHeight="1" x14ac:dyDescent="0.35"/>
    <row r="169" spans="1:14" ht="12.75" customHeight="1" x14ac:dyDescent="0.7">
      <c r="A169" s="26" t="s">
        <v>668</v>
      </c>
      <c r="B169" s="27"/>
      <c r="C169" s="44">
        <v>1</v>
      </c>
      <c r="D169" s="44">
        <v>2</v>
      </c>
      <c r="E169" s="44">
        <v>3</v>
      </c>
      <c r="F169" s="44">
        <v>4</v>
      </c>
      <c r="G169" s="44">
        <v>5</v>
      </c>
      <c r="H169" s="29" t="s">
        <v>656</v>
      </c>
      <c r="I169" s="30"/>
      <c r="N169" s="37"/>
    </row>
    <row r="170" spans="1:14" ht="12.75" customHeight="1" x14ac:dyDescent="0.4">
      <c r="A170" s="118">
        <v>1</v>
      </c>
      <c r="B170" s="117" t="str">
        <f>sections!B35</f>
        <v>WCC Healey White</v>
      </c>
      <c r="C170" s="31" t="s">
        <v>5</v>
      </c>
      <c r="D170" s="31" t="s">
        <v>5</v>
      </c>
      <c r="E170" s="31" t="s">
        <v>5</v>
      </c>
      <c r="F170" s="31" t="s">
        <v>9</v>
      </c>
      <c r="G170" s="31" t="s">
        <v>5</v>
      </c>
      <c r="H170" s="32"/>
      <c r="I170" s="33"/>
      <c r="N170" s="37"/>
    </row>
    <row r="171" spans="1:14" ht="12.75" customHeight="1" x14ac:dyDescent="0.6">
      <c r="A171" s="114"/>
      <c r="B171" s="114"/>
      <c r="C171" s="34">
        <f>IFERROR(VLOOKUP(C170,sections!$I$4:$L$14,2,FALSE),"")</f>
        <v>8.31</v>
      </c>
      <c r="D171" s="34">
        <f>IFERROR(VLOOKUP(D170,sections!$I$4:$L$14,2,FALSE),"")</f>
        <v>8.31</v>
      </c>
      <c r="E171" s="34">
        <f>IFERROR(VLOOKUP(E170,sections!$I$4:$L$14,2,FALSE),"")</f>
        <v>8.31</v>
      </c>
      <c r="F171" s="34">
        <f>IFERROR(VLOOKUP(F170,sections!$I$4:$L$14,2,FALSE),"")</f>
        <v>8.1</v>
      </c>
      <c r="G171" s="34">
        <f>IFERROR(VLOOKUP(G170,sections!$I$4:$L$14,2,FALSE),"")</f>
        <v>8.31</v>
      </c>
      <c r="H171" s="35">
        <f>IF(SUM(C171:G171)&gt;0,SUM(C171:G171),0.1)</f>
        <v>41.34</v>
      </c>
      <c r="I171" s="36">
        <v>99</v>
      </c>
      <c r="K171" s="6">
        <f>RANK(H171,H$3:H$464,0)</f>
        <v>3</v>
      </c>
      <c r="M171" s="6" t="str">
        <f>B170</f>
        <v>WCC Healey White</v>
      </c>
      <c r="N171" s="37">
        <f>IFERROR(H171+I171,"")</f>
        <v>140.34</v>
      </c>
    </row>
    <row r="172" spans="1:14" ht="12.75" customHeight="1" x14ac:dyDescent="0.4">
      <c r="A172" s="118">
        <v>2</v>
      </c>
      <c r="B172" s="117" t="str">
        <f>sections!B36</f>
        <v>GLE Brett Beswick</v>
      </c>
      <c r="C172" s="38" t="s">
        <v>5</v>
      </c>
      <c r="D172" s="39" t="s">
        <v>6</v>
      </c>
      <c r="E172" s="39" t="s">
        <v>10</v>
      </c>
      <c r="F172" s="38" t="s">
        <v>9</v>
      </c>
      <c r="G172" s="31" t="str">
        <f>IFERROR(VLOOKUP(G170,sections!$I$4:$L$14,4,FALSE),"")</f>
        <v>0-3</v>
      </c>
      <c r="H172" s="40"/>
      <c r="I172" s="41"/>
      <c r="N172" s="37"/>
    </row>
    <row r="173" spans="1:14" ht="12.75" customHeight="1" x14ac:dyDescent="0.6">
      <c r="A173" s="114"/>
      <c r="B173" s="114"/>
      <c r="C173" s="42">
        <f>IFERROR(VLOOKUP(C172,sections!$I$4:$L$14,2,FALSE),"")</f>
        <v>8.31</v>
      </c>
      <c r="D173" s="43">
        <f>IFERROR(VLOOKUP(D172,sections!$I$4:$L$14,2,FALSE),"")</f>
        <v>0</v>
      </c>
      <c r="E173" s="43">
        <f>IFERROR(VLOOKUP(E172,sections!$I$4:$L$14,2,FALSE),"")</f>
        <v>2.5</v>
      </c>
      <c r="F173" s="42">
        <f>IFERROR(VLOOKUP(F172,sections!$I$4:$L$14,2,FALSE),"")</f>
        <v>8.1</v>
      </c>
      <c r="G173" s="34">
        <f>IFERROR(VLOOKUP(G172,sections!$I$4:$L$14,2,FALSE),"")</f>
        <v>0</v>
      </c>
      <c r="H173" s="35">
        <f>IF(SUM(C173:G173)&gt;0,SUM(C173:G173),0.1)</f>
        <v>18.91</v>
      </c>
      <c r="I173" s="36">
        <v>0</v>
      </c>
      <c r="K173" s="6">
        <f>RANK(H173,H$3:H$464,0)</f>
        <v>124</v>
      </c>
      <c r="M173" s="6" t="str">
        <f>B172</f>
        <v>GLE Brett Beswick</v>
      </c>
      <c r="N173" s="37">
        <f>IFERROR(H173+I173,"")</f>
        <v>18.91</v>
      </c>
    </row>
    <row r="174" spans="1:14" ht="12.75" customHeight="1" x14ac:dyDescent="0.4">
      <c r="A174" s="118">
        <v>3</v>
      </c>
      <c r="B174" s="117" t="str">
        <f>sections!B37</f>
        <v>PUK Peter Kingi</v>
      </c>
      <c r="C174" s="39" t="s">
        <v>5</v>
      </c>
      <c r="D174" s="39" t="str">
        <f>IFERROR(VLOOKUP(D172,sections!$I$4:$L$14,4,FALSE),"")</f>
        <v>3-0</v>
      </c>
      <c r="E174" s="38" t="s">
        <v>5</v>
      </c>
      <c r="F174" s="31" t="str">
        <f>IFERROR(VLOOKUP(F170,sections!$I$4:$L$14,4,FALSE),"")</f>
        <v>2-3</v>
      </c>
      <c r="G174" s="38" t="s">
        <v>10</v>
      </c>
      <c r="H174" s="40"/>
      <c r="I174" s="41"/>
      <c r="N174" s="37"/>
    </row>
    <row r="175" spans="1:14" ht="12.75" customHeight="1" x14ac:dyDescent="0.6">
      <c r="A175" s="114"/>
      <c r="B175" s="114"/>
      <c r="C175" s="43">
        <f>IFERROR(VLOOKUP(C174,sections!$I$4:$L$14,2,FALSE),"")</f>
        <v>8.31</v>
      </c>
      <c r="D175" s="43">
        <f>IFERROR(VLOOKUP(D174,sections!$I$4:$L$14,2,FALSE),"")</f>
        <v>8.31</v>
      </c>
      <c r="E175" s="42">
        <f>IFERROR(VLOOKUP(E174,sections!$I$4:$L$14,2,FALSE),"")</f>
        <v>8.31</v>
      </c>
      <c r="F175" s="34">
        <f>IFERROR(VLOOKUP(F174,sections!$I$4:$L$14,2,FALSE),"")</f>
        <v>2.5</v>
      </c>
      <c r="G175" s="42">
        <f>IFERROR(VLOOKUP(G174,sections!$I$4:$L$14,2,FALSE),"")</f>
        <v>2.5</v>
      </c>
      <c r="H175" s="35">
        <f>IF(SUM(C175:G175)&gt;0,SUM(C175:G175),0.1)</f>
        <v>29.93</v>
      </c>
      <c r="I175" s="36">
        <v>57</v>
      </c>
      <c r="K175" s="6">
        <f>RANK(H175,H$3:H$464,0)</f>
        <v>59</v>
      </c>
      <c r="M175" s="6" t="str">
        <f>B174</f>
        <v>PUK Peter Kingi</v>
      </c>
      <c r="N175" s="37">
        <f>IFERROR(H175+I175,"")</f>
        <v>86.93</v>
      </c>
    </row>
    <row r="176" spans="1:14" ht="12.75" customHeight="1" x14ac:dyDescent="0.4">
      <c r="A176" s="118">
        <v>4</v>
      </c>
      <c r="B176" s="117" t="str">
        <f>sections!B38</f>
        <v>TARR James Haviga</v>
      </c>
      <c r="C176" s="39" t="str">
        <f>IFERROR(VLOOKUP(C174,sections!$I$4:$L$14,4,FALSE),"")</f>
        <v>0-3</v>
      </c>
      <c r="D176" s="38" t="s">
        <v>7</v>
      </c>
      <c r="E176" s="31" t="str">
        <f>IFERROR(VLOOKUP(E170,sections!$I$4:$L$14,4,FALSE),"")</f>
        <v>0-3</v>
      </c>
      <c r="F176" s="38" t="str">
        <f>IFERROR(VLOOKUP(F172,sections!$I$4:$L$14,4,FALSE),"")</f>
        <v>2-3</v>
      </c>
      <c r="G176" s="39" t="s">
        <v>5</v>
      </c>
      <c r="H176" s="40"/>
      <c r="I176" s="41"/>
      <c r="N176" s="37"/>
    </row>
    <row r="177" spans="1:18" ht="12.75" customHeight="1" x14ac:dyDescent="0.6">
      <c r="A177" s="119"/>
      <c r="B177" s="114"/>
      <c r="C177" s="43">
        <f>IFERROR(VLOOKUP(C176,sections!$I$4:$L$14,2,FALSE),"")</f>
        <v>0</v>
      </c>
      <c r="D177" s="42">
        <f>IFERROR(VLOOKUP(D176,sections!$I$4:$L$14,2,FALSE),"")</f>
        <v>8.1999999999999993</v>
      </c>
      <c r="E177" s="34">
        <f>IFERROR(VLOOKUP(E176,sections!$I$4:$L$14,2,FALSE),"")</f>
        <v>0</v>
      </c>
      <c r="F177" s="42">
        <f>IFERROR(VLOOKUP(F176,sections!$I$4:$L$14,2,FALSE),"")</f>
        <v>2.5</v>
      </c>
      <c r="G177" s="43">
        <f>IFERROR(VLOOKUP(G176,sections!$I$4:$L$14,2,FALSE),"")</f>
        <v>8.31</v>
      </c>
      <c r="H177" s="35">
        <f>IF(SUM(C177:G177)&gt;0,SUM(C177:G177),0.1)</f>
        <v>19.009999999999998</v>
      </c>
      <c r="I177" s="36"/>
      <c r="K177" s="6">
        <f>RANK(H177,H$3:H$464,0)</f>
        <v>122</v>
      </c>
      <c r="M177" s="6" t="str">
        <f>B176</f>
        <v>TARR James Haviga</v>
      </c>
      <c r="N177" s="37">
        <f>IFERROR(H177+I177,"")</f>
        <v>19.009999999999998</v>
      </c>
    </row>
    <row r="178" spans="1:18" ht="12.75" customHeight="1" x14ac:dyDescent="0.4">
      <c r="A178" s="118">
        <v>5</v>
      </c>
      <c r="B178" s="117" t="str">
        <f>sections!B39</f>
        <v>TGA Cynthia Thompson</v>
      </c>
      <c r="C178" s="38" t="str">
        <f>IFERROR(VLOOKUP(C172,sections!$I$4:$L$14,4,FALSE),"")</f>
        <v>0-3</v>
      </c>
      <c r="D178" s="31" t="str">
        <f>IFERROR(VLOOKUP(D170,sections!$I$4:$L$14,4,FALSE),"")</f>
        <v>0-3</v>
      </c>
      <c r="E178" s="38" t="str">
        <f>IFERROR(VLOOKUP(E174,sections!$I$4:$L$14,4,FALSE),"")</f>
        <v>0-3</v>
      </c>
      <c r="F178" s="39" t="s">
        <v>6</v>
      </c>
      <c r="G178" s="39" t="str">
        <f>IFERROR(VLOOKUP(G176,sections!$I$4:$L$14,4,FALSE),"")</f>
        <v>0-3</v>
      </c>
      <c r="H178" s="40"/>
      <c r="I178" s="41"/>
      <c r="N178" s="37"/>
    </row>
    <row r="179" spans="1:18" ht="12.75" customHeight="1" x14ac:dyDescent="0.6">
      <c r="A179" s="114"/>
      <c r="B179" s="114"/>
      <c r="C179" s="42">
        <f>IFERROR(VLOOKUP(C178,sections!$I$4:$L$14,2,FALSE),"")</f>
        <v>0</v>
      </c>
      <c r="D179" s="34">
        <f>IFERROR(VLOOKUP(D178,sections!$I$4:$L$14,2,FALSE),"")</f>
        <v>0</v>
      </c>
      <c r="E179" s="42">
        <f>IFERROR(VLOOKUP(E178,sections!$I$4:$L$14,2,FALSE),"")</f>
        <v>0</v>
      </c>
      <c r="F179" s="43">
        <f>IFERROR(VLOOKUP(F178,sections!$I$4:$L$14,2,FALSE),"")</f>
        <v>0</v>
      </c>
      <c r="G179" s="43">
        <f>IFERROR(VLOOKUP(G178,sections!$I$4:$L$14,2,FALSE),"")</f>
        <v>0</v>
      </c>
      <c r="H179" s="35">
        <f>IF(SUM(C179:G179)&gt;0,SUM(C179:G179),0.1)</f>
        <v>0.1</v>
      </c>
      <c r="I179" s="36"/>
      <c r="K179" s="6">
        <f>RANK(H179,H$3:H$464,0)</f>
        <v>195</v>
      </c>
      <c r="M179" s="6" t="str">
        <f>B178</f>
        <v>TGA Cynthia Thompson</v>
      </c>
      <c r="N179" s="37">
        <f>IFERROR(H179+I179,"")</f>
        <v>0.1</v>
      </c>
    </row>
    <row r="180" spans="1:18" ht="12.75" customHeight="1" x14ac:dyDescent="0.4">
      <c r="A180" s="118">
        <v>6</v>
      </c>
      <c r="B180" s="117" t="str">
        <f>sections!B40</f>
        <v>OTA Misi Moenoa</v>
      </c>
      <c r="C180" s="31" t="str">
        <f>IFERROR(VLOOKUP(C170,sections!$I$4:$L$14,4,FALSE),"")</f>
        <v>0-3</v>
      </c>
      <c r="D180" s="38" t="str">
        <f>IFERROR(VLOOKUP(D176,sections!$I$4:$L$14,4,FALSE),"")</f>
        <v>1-3</v>
      </c>
      <c r="E180" s="39" t="str">
        <f>IFERROR(VLOOKUP(E172,sections!$I$4:$L$14,4,FALSE),"")</f>
        <v>3-2</v>
      </c>
      <c r="F180" s="39" t="str">
        <f>IFERROR(VLOOKUP(F178,sections!$I$4:$L$14,4,FALSE),"")</f>
        <v>3-0</v>
      </c>
      <c r="G180" s="38" t="str">
        <f>IFERROR(VLOOKUP(G174,sections!$I$4:$L$14,4,FALSE),"")</f>
        <v>3-2</v>
      </c>
      <c r="H180" s="40"/>
      <c r="I180" s="41"/>
      <c r="N180" s="37"/>
    </row>
    <row r="181" spans="1:18" ht="12.75" customHeight="1" x14ac:dyDescent="0.6">
      <c r="A181" s="114"/>
      <c r="B181" s="114"/>
      <c r="C181" s="34">
        <f>IFERROR(VLOOKUP(C180,sections!$I$4:$L$14,2,FALSE),"")</f>
        <v>0</v>
      </c>
      <c r="D181" s="42">
        <f>IFERROR(VLOOKUP(D180,sections!$I$4:$L$14,2,FALSE),"")</f>
        <v>1.21</v>
      </c>
      <c r="E181" s="43">
        <f>IFERROR(VLOOKUP(E180,sections!$I$4:$L$14,2,FALSE),"")</f>
        <v>8.1</v>
      </c>
      <c r="F181" s="43">
        <f>IFERROR(VLOOKUP(F180,sections!$I$4:$L$14,2,FALSE),"")</f>
        <v>8.31</v>
      </c>
      <c r="G181" s="42">
        <f>IFERROR(VLOOKUP(G180,sections!$I$4:$L$14,2,FALSE),"")</f>
        <v>8.1</v>
      </c>
      <c r="H181" s="35">
        <f>IF(SUM(C181:G181)&gt;0,SUM(C181:G181),0.1)</f>
        <v>25.72</v>
      </c>
      <c r="I181" s="36">
        <v>57</v>
      </c>
      <c r="K181" s="6">
        <f>RANK(H181,H$3:H$464,0)</f>
        <v>90</v>
      </c>
      <c r="M181" s="6" t="str">
        <f>B180</f>
        <v>OTA Misi Moenoa</v>
      </c>
      <c r="N181" s="37">
        <f>IFERROR(H181+I181,"")</f>
        <v>82.72</v>
      </c>
    </row>
    <row r="182" spans="1:18" ht="12.75" customHeight="1" x14ac:dyDescent="0.35">
      <c r="M182" s="37"/>
      <c r="N182" s="37"/>
      <c r="O182" s="37"/>
      <c r="P182" s="37"/>
      <c r="Q182" s="37"/>
      <c r="R182" s="37"/>
    </row>
    <row r="183" spans="1:18" ht="12.75" customHeight="1" x14ac:dyDescent="0.7">
      <c r="A183" s="26" t="s">
        <v>669</v>
      </c>
      <c r="B183" s="27"/>
      <c r="C183" s="44">
        <v>1</v>
      </c>
      <c r="D183" s="44">
        <v>2</v>
      </c>
      <c r="E183" s="44">
        <v>3</v>
      </c>
      <c r="F183" s="44">
        <v>4</v>
      </c>
      <c r="G183" s="44">
        <v>5</v>
      </c>
      <c r="H183" s="29" t="s">
        <v>656</v>
      </c>
      <c r="I183" s="30"/>
      <c r="N183" s="37"/>
    </row>
    <row r="184" spans="1:18" ht="12.75" customHeight="1" x14ac:dyDescent="0.4">
      <c r="A184" s="118">
        <v>1</v>
      </c>
      <c r="B184" s="117" t="str">
        <f>sections!D35</f>
        <v>POR Wayne Tibbitts</v>
      </c>
      <c r="C184" s="31" t="s">
        <v>7</v>
      </c>
      <c r="D184" s="31" t="s">
        <v>5</v>
      </c>
      <c r="E184" s="31" t="s">
        <v>10</v>
      </c>
      <c r="F184" s="31" t="s">
        <v>5</v>
      </c>
      <c r="G184" s="31" t="s">
        <v>5</v>
      </c>
      <c r="H184" s="32"/>
      <c r="I184" s="33"/>
      <c r="N184" s="37"/>
    </row>
    <row r="185" spans="1:18" ht="12.75" customHeight="1" x14ac:dyDescent="0.6">
      <c r="A185" s="114"/>
      <c r="B185" s="114"/>
      <c r="C185" s="34">
        <f>IFERROR(VLOOKUP(C184,sections!$I$4:$L$14,2,FALSE),"")</f>
        <v>8.1999999999999993</v>
      </c>
      <c r="D185" s="34">
        <f>IFERROR(VLOOKUP(D184,sections!$I$4:$L$14,2,FALSE),"")</f>
        <v>8.31</v>
      </c>
      <c r="E185" s="34">
        <f>IFERROR(VLOOKUP(E184,sections!$I$4:$L$14,2,FALSE),"")</f>
        <v>2.5</v>
      </c>
      <c r="F185" s="34">
        <f>IFERROR(VLOOKUP(F184,sections!$I$4:$L$14,2,FALSE),"")</f>
        <v>8.31</v>
      </c>
      <c r="G185" s="34">
        <f>IFERROR(VLOOKUP(G184,sections!$I$4:$L$14,2,FALSE),"")</f>
        <v>8.31</v>
      </c>
      <c r="H185" s="35">
        <f>IF(SUM(C185:G185)&gt;0,SUM(C185:G185),0.1)</f>
        <v>35.630000000000003</v>
      </c>
      <c r="I185" s="36">
        <v>99</v>
      </c>
      <c r="K185" s="6">
        <f>RANK(H185,H$3:H$464,0)</f>
        <v>26</v>
      </c>
      <c r="M185" s="6" t="str">
        <f>B184</f>
        <v>POR Wayne Tibbitts</v>
      </c>
      <c r="N185" s="37">
        <f>IFERROR(H185+I185,"")</f>
        <v>134.63</v>
      </c>
    </row>
    <row r="186" spans="1:18" ht="12.75" customHeight="1" x14ac:dyDescent="0.4">
      <c r="A186" s="118">
        <v>2</v>
      </c>
      <c r="B186" s="117" t="str">
        <f>sections!D36</f>
        <v>TGA John Mcgrath</v>
      </c>
      <c r="C186" s="38" t="s">
        <v>5</v>
      </c>
      <c r="D186" s="39" t="s">
        <v>5</v>
      </c>
      <c r="E186" s="39" t="s">
        <v>9</v>
      </c>
      <c r="F186" s="38" t="s">
        <v>7</v>
      </c>
      <c r="G186" s="31" t="str">
        <f>IFERROR(VLOOKUP(G184,sections!$I$4:$L$14,4,FALSE),"")</f>
        <v>0-3</v>
      </c>
      <c r="H186" s="40"/>
      <c r="I186" s="41"/>
      <c r="N186" s="37"/>
    </row>
    <row r="187" spans="1:18" ht="12.75" customHeight="1" x14ac:dyDescent="0.6">
      <c r="A187" s="114"/>
      <c r="B187" s="114"/>
      <c r="C187" s="42">
        <f>IFERROR(VLOOKUP(C186,sections!$I$4:$L$14,2,FALSE),"")</f>
        <v>8.31</v>
      </c>
      <c r="D187" s="43">
        <f>IFERROR(VLOOKUP(D186,sections!$I$4:$L$14,2,FALSE),"")</f>
        <v>8.31</v>
      </c>
      <c r="E187" s="43">
        <f>IFERROR(VLOOKUP(E186,sections!$I$4:$L$14,2,FALSE),"")</f>
        <v>8.1</v>
      </c>
      <c r="F187" s="42">
        <f>IFERROR(VLOOKUP(F186,sections!$I$4:$L$14,2,FALSE),"")</f>
        <v>8.1999999999999993</v>
      </c>
      <c r="G187" s="34">
        <f>IFERROR(VLOOKUP(G186,sections!$I$4:$L$14,2,FALSE),"")</f>
        <v>0</v>
      </c>
      <c r="H187" s="35">
        <f>IF(SUM(C187:G187)&gt;0,SUM(C187:G187),0.1)</f>
        <v>32.92</v>
      </c>
      <c r="I187" s="36">
        <v>57</v>
      </c>
      <c r="K187" s="6">
        <f>RANK(H187,H$3:H$464,0)</f>
        <v>57</v>
      </c>
      <c r="M187" s="6" t="str">
        <f>B186</f>
        <v>TGA John Mcgrath</v>
      </c>
      <c r="N187" s="37">
        <f>IFERROR(H187+I187,"")</f>
        <v>89.92</v>
      </c>
    </row>
    <row r="188" spans="1:18" ht="12.75" customHeight="1" x14ac:dyDescent="0.4">
      <c r="A188" s="118">
        <v>3</v>
      </c>
      <c r="B188" s="117" t="str">
        <f>sections!D37</f>
        <v>TARR Jacques Haviga</v>
      </c>
      <c r="C188" s="39" t="s">
        <v>10</v>
      </c>
      <c r="D188" s="39" t="str">
        <f>IFERROR(VLOOKUP(D186,sections!$I$4:$L$14,4,FALSE),"")</f>
        <v>0-3</v>
      </c>
      <c r="E188" s="38" t="s">
        <v>5</v>
      </c>
      <c r="F188" s="31" t="str">
        <f>IFERROR(VLOOKUP(F184,sections!$I$4:$L$14,4,FALSE),"")</f>
        <v>0-3</v>
      </c>
      <c r="G188" s="38" t="s">
        <v>5</v>
      </c>
      <c r="H188" s="40"/>
      <c r="I188" s="41"/>
      <c r="N188" s="37"/>
    </row>
    <row r="189" spans="1:18" ht="12.75" customHeight="1" x14ac:dyDescent="0.6">
      <c r="A189" s="114"/>
      <c r="B189" s="114"/>
      <c r="C189" s="43">
        <f>IFERROR(VLOOKUP(C188,sections!$I$4:$L$14,2,FALSE),"")</f>
        <v>2.5</v>
      </c>
      <c r="D189" s="43">
        <f>IFERROR(VLOOKUP(D188,sections!$I$4:$L$14,2,FALSE),"")</f>
        <v>0</v>
      </c>
      <c r="E189" s="42">
        <f>IFERROR(VLOOKUP(E188,sections!$I$4:$L$14,2,FALSE),"")</f>
        <v>8.31</v>
      </c>
      <c r="F189" s="34">
        <f>IFERROR(VLOOKUP(F188,sections!$I$4:$L$14,2,FALSE),"")</f>
        <v>0</v>
      </c>
      <c r="G189" s="42">
        <f>IFERROR(VLOOKUP(G188,sections!$I$4:$L$14,2,FALSE),"")</f>
        <v>8.31</v>
      </c>
      <c r="H189" s="35">
        <f>IF(SUM(C189:G189)&gt;0,SUM(C189:G189),0.1)</f>
        <v>19.12</v>
      </c>
      <c r="I189" s="36"/>
      <c r="K189" s="6">
        <f>RANK(H189,H$3:H$464,0)</f>
        <v>120</v>
      </c>
      <c r="M189" s="6" t="str">
        <f>B188</f>
        <v>TARR Jacques Haviga</v>
      </c>
      <c r="N189" s="37">
        <f>IFERROR(H189+I189,"")</f>
        <v>19.12</v>
      </c>
    </row>
    <row r="190" spans="1:18" ht="12.75" customHeight="1" x14ac:dyDescent="0.4">
      <c r="A190" s="118">
        <v>4</v>
      </c>
      <c r="B190" s="117" t="str">
        <f>sections!D38</f>
        <v>NLR Malik Saeed</v>
      </c>
      <c r="C190" s="39" t="str">
        <f>IFERROR(VLOOKUP(C188,sections!$I$4:$L$14,4,FALSE),"")</f>
        <v>3-2</v>
      </c>
      <c r="D190" s="38" t="s">
        <v>5</v>
      </c>
      <c r="E190" s="31" t="str">
        <f>IFERROR(VLOOKUP(E184,sections!$I$4:$L$14,4,FALSE),"")</f>
        <v>3-2</v>
      </c>
      <c r="F190" s="38" t="str">
        <f>IFERROR(VLOOKUP(F186,sections!$I$4:$L$14,4,FALSE),"")</f>
        <v>1-3</v>
      </c>
      <c r="G190" s="39" t="s">
        <v>7</v>
      </c>
      <c r="H190" s="40"/>
      <c r="I190" s="41"/>
      <c r="N190" s="37"/>
    </row>
    <row r="191" spans="1:18" ht="12.75" customHeight="1" x14ac:dyDescent="0.6">
      <c r="A191" s="119"/>
      <c r="B191" s="114"/>
      <c r="C191" s="43">
        <f>IFERROR(VLOOKUP(C190,sections!$I$4:$L$14,2,FALSE),"")</f>
        <v>8.1</v>
      </c>
      <c r="D191" s="42">
        <f>IFERROR(VLOOKUP(D190,sections!$I$4:$L$14,2,FALSE),"")</f>
        <v>8.31</v>
      </c>
      <c r="E191" s="34">
        <f>IFERROR(VLOOKUP(E190,sections!$I$4:$L$14,2,FALSE),"")</f>
        <v>8.1</v>
      </c>
      <c r="F191" s="42">
        <f>IFERROR(VLOOKUP(F190,sections!$I$4:$L$14,2,FALSE),"")</f>
        <v>1.21</v>
      </c>
      <c r="G191" s="43">
        <f>IFERROR(VLOOKUP(G190,sections!$I$4:$L$14,2,FALSE),"")</f>
        <v>8.1999999999999993</v>
      </c>
      <c r="H191" s="35">
        <f>IF(SUM(C191:G191)&gt;0,SUM(C191:G191),0.1)</f>
        <v>33.92</v>
      </c>
      <c r="I191" s="36">
        <v>57</v>
      </c>
      <c r="K191" s="6">
        <f>RANK(H191,H$3:H$464,0)</f>
        <v>50</v>
      </c>
      <c r="M191" s="6" t="str">
        <f>B190</f>
        <v>NLR Malik Saeed</v>
      </c>
      <c r="N191" s="37">
        <f>IFERROR(H191+I191,"")</f>
        <v>90.92</v>
      </c>
    </row>
    <row r="192" spans="1:18" ht="12.75" customHeight="1" x14ac:dyDescent="0.4">
      <c r="A192" s="118">
        <v>5</v>
      </c>
      <c r="B192" s="117" t="str">
        <f>sections!D39</f>
        <v>PAT Addison Argus</v>
      </c>
      <c r="C192" s="38" t="str">
        <f>IFERROR(VLOOKUP(C186,sections!$I$4:$L$14,4,FALSE),"")</f>
        <v>0-3</v>
      </c>
      <c r="D192" s="31" t="str">
        <f>IFERROR(VLOOKUP(D184,sections!$I$4:$L$14,4,FALSE),"")</f>
        <v>0-3</v>
      </c>
      <c r="E192" s="38" t="str">
        <f>IFERROR(VLOOKUP(E188,sections!$I$4:$L$14,4,FALSE),"")</f>
        <v>0-3</v>
      </c>
      <c r="F192" s="39" t="s">
        <v>6</v>
      </c>
      <c r="G192" s="39" t="str">
        <f>IFERROR(VLOOKUP(G190,sections!$I$4:$L$14,4,FALSE),"")</f>
        <v>1-3</v>
      </c>
      <c r="H192" s="40"/>
      <c r="I192" s="41"/>
      <c r="N192" s="37"/>
    </row>
    <row r="193" spans="1:18" ht="12.75" customHeight="1" x14ac:dyDescent="0.6">
      <c r="A193" s="114"/>
      <c r="B193" s="114"/>
      <c r="C193" s="42">
        <f>IFERROR(VLOOKUP(C192,sections!$I$4:$L$14,2,FALSE),"")</f>
        <v>0</v>
      </c>
      <c r="D193" s="34">
        <f>IFERROR(VLOOKUP(D192,sections!$I$4:$L$14,2,FALSE),"")</f>
        <v>0</v>
      </c>
      <c r="E193" s="42">
        <f>IFERROR(VLOOKUP(E192,sections!$I$4:$L$14,2,FALSE),"")</f>
        <v>0</v>
      </c>
      <c r="F193" s="43">
        <f>IFERROR(VLOOKUP(F192,sections!$I$4:$L$14,2,FALSE),"")</f>
        <v>0</v>
      </c>
      <c r="G193" s="43">
        <f>IFERROR(VLOOKUP(G192,sections!$I$4:$L$14,2,FALSE),"")</f>
        <v>1.21</v>
      </c>
      <c r="H193" s="35">
        <f>IF(SUM(C193:G193)&gt;0,SUM(C193:G193),0.1)</f>
        <v>1.21</v>
      </c>
      <c r="I193" s="36"/>
      <c r="K193" s="6">
        <f>RANK(H193,H$3:H$464,0)</f>
        <v>193</v>
      </c>
      <c r="M193" s="6" t="str">
        <f>B192</f>
        <v>PAT Addison Argus</v>
      </c>
      <c r="N193" s="37">
        <f>IFERROR(H193+I193,"")</f>
        <v>1.21</v>
      </c>
    </row>
    <row r="194" spans="1:18" ht="12.75" customHeight="1" x14ac:dyDescent="0.4">
      <c r="A194" s="118">
        <v>6</v>
      </c>
      <c r="B194" s="117" t="str">
        <f>sections!D40</f>
        <v>GLE Michael George</v>
      </c>
      <c r="C194" s="31" t="str">
        <f>IFERROR(VLOOKUP(C184,sections!$I$4:$L$14,4,FALSE),"")</f>
        <v>1-3</v>
      </c>
      <c r="D194" s="38" t="str">
        <f>IFERROR(VLOOKUP(D190,sections!$I$4:$L$14,4,FALSE),"")</f>
        <v>0-3</v>
      </c>
      <c r="E194" s="39" t="str">
        <f>IFERROR(VLOOKUP(E186,sections!$I$4:$L$14,4,FALSE),"")</f>
        <v>2-3</v>
      </c>
      <c r="F194" s="39" t="str">
        <f>IFERROR(VLOOKUP(F192,sections!$I$4:$L$14,4,FALSE),"")</f>
        <v>3-0</v>
      </c>
      <c r="G194" s="38" t="str">
        <f>IFERROR(VLOOKUP(G188,sections!$I$4:$L$14,4,FALSE),"")</f>
        <v>0-3</v>
      </c>
      <c r="H194" s="40"/>
      <c r="I194" s="41"/>
      <c r="N194" s="37"/>
    </row>
    <row r="195" spans="1:18" ht="12.75" customHeight="1" x14ac:dyDescent="0.6">
      <c r="A195" s="114"/>
      <c r="B195" s="114"/>
      <c r="C195" s="34">
        <f>IFERROR(VLOOKUP(C194,sections!$I$4:$L$14,2,FALSE),"")</f>
        <v>1.21</v>
      </c>
      <c r="D195" s="42">
        <f>IFERROR(VLOOKUP(D194,sections!$I$4:$L$14,2,FALSE),"")</f>
        <v>0</v>
      </c>
      <c r="E195" s="43">
        <f>IFERROR(VLOOKUP(E194,sections!$I$4:$L$14,2,FALSE),"")</f>
        <v>2.5</v>
      </c>
      <c r="F195" s="43">
        <f>IFERROR(VLOOKUP(F194,sections!$I$4:$L$14,2,FALSE),"")</f>
        <v>8.31</v>
      </c>
      <c r="G195" s="42">
        <f>IFERROR(VLOOKUP(G194,sections!$I$4:$L$14,2,FALSE),"")</f>
        <v>0</v>
      </c>
      <c r="H195" s="35">
        <f>IF(SUM(C195:G195)&gt;0,SUM(C195:G195),0.1)</f>
        <v>12.02</v>
      </c>
      <c r="I195" s="36"/>
      <c r="K195" s="6">
        <f>RANK(H195,H$3:H$464,0)</f>
        <v>155</v>
      </c>
      <c r="M195" s="6" t="str">
        <f>B194</f>
        <v>GLE Michael George</v>
      </c>
      <c r="N195" s="37">
        <f>IFERROR(H195+I195,"")</f>
        <v>12.02</v>
      </c>
    </row>
    <row r="196" spans="1:18" ht="12.75" customHeight="1" x14ac:dyDescent="0.35">
      <c r="C196" s="8"/>
      <c r="D196" s="8"/>
      <c r="E196" s="8"/>
      <c r="F196" s="8"/>
      <c r="G196" s="8"/>
      <c r="H196" s="8"/>
      <c r="I196" s="8"/>
      <c r="M196" s="37"/>
      <c r="N196" s="37"/>
      <c r="O196" s="37"/>
      <c r="P196" s="37"/>
      <c r="Q196" s="37"/>
      <c r="R196" s="37"/>
    </row>
    <row r="197" spans="1:18" ht="12.75" customHeight="1" x14ac:dyDescent="0.7">
      <c r="A197" s="26" t="s">
        <v>670</v>
      </c>
      <c r="B197" s="27"/>
      <c r="C197" s="44">
        <v>1</v>
      </c>
      <c r="D197" s="44">
        <v>2</v>
      </c>
      <c r="E197" s="44">
        <v>3</v>
      </c>
      <c r="F197" s="44">
        <v>4</v>
      </c>
      <c r="G197" s="44">
        <v>5</v>
      </c>
      <c r="H197" s="29" t="s">
        <v>656</v>
      </c>
      <c r="I197" s="30"/>
    </row>
    <row r="198" spans="1:18" ht="12.75" customHeight="1" x14ac:dyDescent="0.4">
      <c r="A198" s="118">
        <v>1</v>
      </c>
      <c r="B198" s="117" t="str">
        <f>sections!F35</f>
        <v>OTAK Trist Reweti</v>
      </c>
      <c r="C198" s="31" t="s">
        <v>5</v>
      </c>
      <c r="D198" s="31" t="s">
        <v>8</v>
      </c>
      <c r="E198" s="31" t="s">
        <v>7</v>
      </c>
      <c r="F198" s="31" t="s">
        <v>10</v>
      </c>
      <c r="G198" s="31" t="s">
        <v>8</v>
      </c>
      <c r="H198" s="32"/>
      <c r="I198" s="33"/>
    </row>
    <row r="199" spans="1:18" ht="12.75" customHeight="1" x14ac:dyDescent="0.6">
      <c r="A199" s="114"/>
      <c r="B199" s="114"/>
      <c r="C199" s="34">
        <f>IFERROR(VLOOKUP(C198,sections!$I$4:$L$14,2,FALSE),"")</f>
        <v>8.31</v>
      </c>
      <c r="D199" s="34">
        <f>IFERROR(VLOOKUP(D198,sections!$I$4:$L$14,2,FALSE),"")</f>
        <v>1.21</v>
      </c>
      <c r="E199" s="34">
        <f>IFERROR(VLOOKUP(E198,sections!$I$4:$L$14,2,FALSE),"")</f>
        <v>8.1999999999999993</v>
      </c>
      <c r="F199" s="34">
        <f>IFERROR(VLOOKUP(F198,sections!$I$4:$L$14,2,FALSE),"")</f>
        <v>2.5</v>
      </c>
      <c r="G199" s="34">
        <f>IFERROR(VLOOKUP(G198,sections!$I$4:$L$14,2,FALSE),"")</f>
        <v>1.21</v>
      </c>
      <c r="H199" s="35">
        <f>IF(SUM(C199:G199)&gt;0,SUM(C199:G199),0.1)</f>
        <v>21.43</v>
      </c>
      <c r="I199" s="36">
        <v>57</v>
      </c>
      <c r="K199" s="6">
        <f>RANK(H199,H$3:H$464,0)</f>
        <v>106</v>
      </c>
      <c r="M199" s="6" t="str">
        <f>B198</f>
        <v>OTAK Trist Reweti</v>
      </c>
      <c r="N199" s="37">
        <f>IFERROR(H199+I199,"")</f>
        <v>78.430000000000007</v>
      </c>
    </row>
    <row r="200" spans="1:18" ht="12.75" customHeight="1" x14ac:dyDescent="0.4">
      <c r="A200" s="118">
        <v>2</v>
      </c>
      <c r="B200" s="117" t="str">
        <f>sections!F36</f>
        <v>TGA Kevin Knight</v>
      </c>
      <c r="C200" s="38" t="s">
        <v>5</v>
      </c>
      <c r="D200" s="39" t="s">
        <v>7</v>
      </c>
      <c r="E200" s="39" t="s">
        <v>5</v>
      </c>
      <c r="F200" s="38" t="s">
        <v>7</v>
      </c>
      <c r="G200" s="31" t="str">
        <f>IFERROR(VLOOKUP(G198,sections!$I$4:$L$14,4,FALSE),"")</f>
        <v>3-1</v>
      </c>
      <c r="H200" s="40"/>
      <c r="I200" s="41"/>
      <c r="N200" s="37"/>
    </row>
    <row r="201" spans="1:18" ht="12.75" customHeight="1" x14ac:dyDescent="0.6">
      <c r="A201" s="114"/>
      <c r="B201" s="114"/>
      <c r="C201" s="42">
        <f>IFERROR(VLOOKUP(C200,sections!$I$4:$L$14,2,FALSE),"")</f>
        <v>8.31</v>
      </c>
      <c r="D201" s="43">
        <f>IFERROR(VLOOKUP(D200,sections!$I$4:$L$14,2,FALSE),"")</f>
        <v>8.1999999999999993</v>
      </c>
      <c r="E201" s="43">
        <f>IFERROR(VLOOKUP(E200,sections!$I$4:$L$14,2,FALSE),"")</f>
        <v>8.31</v>
      </c>
      <c r="F201" s="42">
        <f>IFERROR(VLOOKUP(F200,sections!$I$4:$L$14,2,FALSE),"")</f>
        <v>8.1999999999999993</v>
      </c>
      <c r="G201" s="34">
        <f>IFERROR(VLOOKUP(G200,sections!$I$4:$L$14,2,FALSE),"")</f>
        <v>8.1999999999999993</v>
      </c>
      <c r="H201" s="35">
        <f>IF(SUM(C201:G201)&gt;0,SUM(C201:G201),0.1)</f>
        <v>41.22</v>
      </c>
      <c r="I201" s="36">
        <v>99</v>
      </c>
      <c r="K201" s="6">
        <f>RANK(H201,H$3:H$464,0)</f>
        <v>12</v>
      </c>
      <c r="M201" s="6" t="str">
        <f>B200</f>
        <v>TGA Kevin Knight</v>
      </c>
      <c r="N201" s="37">
        <f>IFERROR(H201+I201,"")</f>
        <v>140.22</v>
      </c>
    </row>
    <row r="202" spans="1:18" ht="12.75" customHeight="1" x14ac:dyDescent="0.4">
      <c r="A202" s="118">
        <v>3</v>
      </c>
      <c r="B202" s="117" t="str">
        <f>sections!F37</f>
        <v>PAK Daniel Riley</v>
      </c>
      <c r="C202" s="39" t="s">
        <v>5</v>
      </c>
      <c r="D202" s="39" t="str">
        <f>IFERROR(VLOOKUP(D200,sections!$I$4:$L$14,4,FALSE),"")</f>
        <v>1-3</v>
      </c>
      <c r="E202" s="38" t="s">
        <v>5</v>
      </c>
      <c r="F202" s="31" t="str">
        <f>IFERROR(VLOOKUP(F198,sections!$I$4:$L$14,4,FALSE),"")</f>
        <v>3-2</v>
      </c>
      <c r="G202" s="38" t="s">
        <v>5</v>
      </c>
      <c r="H202" s="40"/>
      <c r="I202" s="41"/>
      <c r="N202" s="37"/>
    </row>
    <row r="203" spans="1:18" ht="12.75" customHeight="1" x14ac:dyDescent="0.6">
      <c r="A203" s="114"/>
      <c r="B203" s="114"/>
      <c r="C203" s="43">
        <f>IFERROR(VLOOKUP(C202,sections!$I$4:$L$14,2,FALSE),"")</f>
        <v>8.31</v>
      </c>
      <c r="D203" s="43">
        <f>IFERROR(VLOOKUP(D202,sections!$I$4:$L$14,2,FALSE),"")</f>
        <v>1.21</v>
      </c>
      <c r="E203" s="42">
        <f>IFERROR(VLOOKUP(E202,sections!$I$4:$L$14,2,FALSE),"")</f>
        <v>8.31</v>
      </c>
      <c r="F203" s="34">
        <f>IFERROR(VLOOKUP(F202,sections!$I$4:$L$14,2,FALSE),"")</f>
        <v>8.1</v>
      </c>
      <c r="G203" s="42">
        <f>IFERROR(VLOOKUP(G202,sections!$I$4:$L$14,2,FALSE),"")</f>
        <v>8.31</v>
      </c>
      <c r="H203" s="35">
        <f>IF(SUM(C203:G203)&gt;0,SUM(C203:G203),0.1)</f>
        <v>34.24</v>
      </c>
      <c r="I203" s="36">
        <v>57</v>
      </c>
      <c r="K203" s="6">
        <f>RANK(H203,H$3:H$464,0)</f>
        <v>42</v>
      </c>
      <c r="M203" s="6" t="str">
        <f>B202</f>
        <v>PAK Daniel Riley</v>
      </c>
      <c r="N203" s="37">
        <f>IFERROR(H203+I203,"")</f>
        <v>91.240000000000009</v>
      </c>
    </row>
    <row r="204" spans="1:18" ht="12.75" customHeight="1" x14ac:dyDescent="0.4">
      <c r="A204" s="118">
        <v>4</v>
      </c>
      <c r="B204" s="117" t="str">
        <f>sections!F38</f>
        <v>TOK Peter Masden</v>
      </c>
      <c r="C204" s="39" t="str">
        <f>IFERROR(VLOOKUP(C202,sections!$I$4:$L$14,4,FALSE),"")</f>
        <v>0-3</v>
      </c>
      <c r="D204" s="38" t="s">
        <v>5</v>
      </c>
      <c r="E204" s="31" t="str">
        <f>IFERROR(VLOOKUP(E198,sections!$I$4:$L$14,4,FALSE),"")</f>
        <v>1-3</v>
      </c>
      <c r="F204" s="38" t="str">
        <f>IFERROR(VLOOKUP(F200,sections!$I$4:$L$14,4,FALSE),"")</f>
        <v>1-3</v>
      </c>
      <c r="G204" s="39" t="s">
        <v>9</v>
      </c>
      <c r="H204" s="40"/>
      <c r="I204" s="41"/>
      <c r="N204" s="37"/>
    </row>
    <row r="205" spans="1:18" ht="12.75" customHeight="1" x14ac:dyDescent="0.6">
      <c r="A205" s="119"/>
      <c r="B205" s="114"/>
      <c r="C205" s="43">
        <f>IFERROR(VLOOKUP(C204,sections!$I$4:$L$14,2,FALSE),"")</f>
        <v>0</v>
      </c>
      <c r="D205" s="42">
        <f>IFERROR(VLOOKUP(D204,sections!$I$4:$L$14,2,FALSE),"")</f>
        <v>8.31</v>
      </c>
      <c r="E205" s="34">
        <f>IFERROR(VLOOKUP(E204,sections!$I$4:$L$14,2,FALSE),"")</f>
        <v>1.21</v>
      </c>
      <c r="F205" s="42">
        <f>IFERROR(VLOOKUP(F204,sections!$I$4:$L$14,2,FALSE),"")</f>
        <v>1.21</v>
      </c>
      <c r="G205" s="43">
        <v>8.1</v>
      </c>
      <c r="H205" s="35">
        <f>IF(SUM(C205:G205)&gt;0,SUM(C205:G205),0.1)</f>
        <v>18.829999999999998</v>
      </c>
      <c r="I205" s="36"/>
      <c r="K205" s="6">
        <f>RANK(H205,H$3:H$464,0)</f>
        <v>128</v>
      </c>
      <c r="M205" s="6" t="str">
        <f>B204</f>
        <v>TOK Peter Masden</v>
      </c>
      <c r="N205" s="37">
        <f>IFERROR(H205+I205,"")</f>
        <v>18.829999999999998</v>
      </c>
    </row>
    <row r="206" spans="1:18" ht="12.75" customHeight="1" x14ac:dyDescent="0.4">
      <c r="A206" s="118">
        <v>5</v>
      </c>
      <c r="B206" s="117" t="str">
        <f>sections!F39</f>
        <v>OTA Joseph Maiava</v>
      </c>
      <c r="C206" s="38" t="str">
        <f>IFERROR(VLOOKUP(C200,sections!$I$4:$L$14,4,FALSE),"")</f>
        <v>0-3</v>
      </c>
      <c r="D206" s="31" t="str">
        <f>IFERROR(VLOOKUP(D198,sections!$I$4:$L$14,4,FALSE),"")</f>
        <v>3-1</v>
      </c>
      <c r="E206" s="38" t="str">
        <f>IFERROR(VLOOKUP(E202,sections!$I$4:$L$14,4,FALSE),"")</f>
        <v>0-3</v>
      </c>
      <c r="F206" s="39" t="s">
        <v>5</v>
      </c>
      <c r="G206" s="39" t="str">
        <f>IFERROR(VLOOKUP(G204,sections!$I$4:$L$14,4,FALSE),"")</f>
        <v>2-3</v>
      </c>
      <c r="H206" s="40"/>
      <c r="I206" s="41"/>
      <c r="N206" s="37"/>
    </row>
    <row r="207" spans="1:18" ht="12.75" customHeight="1" x14ac:dyDescent="0.6">
      <c r="A207" s="114"/>
      <c r="B207" s="114"/>
      <c r="C207" s="42">
        <f>IFERROR(VLOOKUP(C206,sections!$I$4:$L$14,2,FALSE),"")</f>
        <v>0</v>
      </c>
      <c r="D207" s="34">
        <f>IFERROR(VLOOKUP(D206,sections!$I$4:$L$14,2,FALSE),"")</f>
        <v>8.1999999999999993</v>
      </c>
      <c r="E207" s="42">
        <f>IFERROR(VLOOKUP(E206,sections!$I$4:$L$14,2,FALSE),"")</f>
        <v>0</v>
      </c>
      <c r="F207" s="43">
        <f>IFERROR(VLOOKUP(F206,sections!$I$4:$L$14,2,FALSE),"")</f>
        <v>8.31</v>
      </c>
      <c r="G207" s="43">
        <f>IFERROR(VLOOKUP(G206,sections!$I$4:$L$14,2,FALSE),"")</f>
        <v>2.5</v>
      </c>
      <c r="H207" s="35">
        <f>IF(SUM(C207:G207)&gt;0,SUM(C207:G207),0.1)</f>
        <v>19.009999999999998</v>
      </c>
      <c r="I207" s="36"/>
      <c r="K207" s="6">
        <f>RANK(H207,H$3:H$464,0)</f>
        <v>122</v>
      </c>
      <c r="M207" s="6" t="str">
        <f>B206</f>
        <v>OTA Joseph Maiava</v>
      </c>
      <c r="N207" s="37">
        <f>IFERROR(H207+I207,"")</f>
        <v>19.009999999999998</v>
      </c>
    </row>
    <row r="208" spans="1:18" ht="12.75" customHeight="1" x14ac:dyDescent="0.4">
      <c r="A208" s="118">
        <v>6</v>
      </c>
      <c r="B208" s="117" t="str">
        <f>sections!F40</f>
        <v>PAT Terri Argus</v>
      </c>
      <c r="C208" s="31" t="str">
        <f>IFERROR(VLOOKUP(C198,sections!$I$4:$L$14,4,FALSE),"")</f>
        <v>0-3</v>
      </c>
      <c r="D208" s="38" t="str">
        <f>IFERROR(VLOOKUP(D204,sections!$I$4:$L$14,4,FALSE),"")</f>
        <v>0-3</v>
      </c>
      <c r="E208" s="39" t="str">
        <f>IFERROR(VLOOKUP(E200,sections!$I$4:$L$14,4,FALSE),"")</f>
        <v>0-3</v>
      </c>
      <c r="F208" s="39" t="str">
        <f>IFERROR(VLOOKUP(F206,sections!$I$4:$L$14,4,FALSE),"")</f>
        <v>0-3</v>
      </c>
      <c r="G208" s="38" t="str">
        <f>IFERROR(VLOOKUP(G202,sections!$I$4:$L$14,4,FALSE),"")</f>
        <v>0-3</v>
      </c>
      <c r="H208" s="40"/>
      <c r="I208" s="41"/>
      <c r="N208" s="37"/>
    </row>
    <row r="209" spans="1:14" ht="12.75" customHeight="1" x14ac:dyDescent="0.6">
      <c r="A209" s="114"/>
      <c r="B209" s="114"/>
      <c r="C209" s="34">
        <f>IFERROR(VLOOKUP(C208,sections!$I$4:$L$14,2,FALSE),"")</f>
        <v>0</v>
      </c>
      <c r="D209" s="42">
        <f>IFERROR(VLOOKUP(D208,sections!$I$4:$L$14,2,FALSE),"")</f>
        <v>0</v>
      </c>
      <c r="E209" s="43">
        <f>IFERROR(VLOOKUP(E208,sections!$I$4:$L$14,2,FALSE),"")</f>
        <v>0</v>
      </c>
      <c r="F209" s="43">
        <f>IFERROR(VLOOKUP(F208,sections!$I$4:$L$14,2,FALSE),"")</f>
        <v>0</v>
      </c>
      <c r="G209" s="42">
        <f>IFERROR(VLOOKUP(G208,sections!$I$4:$L$14,2,FALSE),"")</f>
        <v>0</v>
      </c>
      <c r="H209" s="35">
        <f>IF(SUM(C209:G209)&gt;0,SUM(C209:G209),0.1)</f>
        <v>0.1</v>
      </c>
      <c r="I209" s="36"/>
      <c r="K209" s="6">
        <f>RANK(H209,H$3:H$464,0)</f>
        <v>195</v>
      </c>
      <c r="M209" s="6" t="str">
        <f>B208</f>
        <v>PAT Terri Argus</v>
      </c>
      <c r="N209" s="37">
        <f>IFERROR(H209+I209,"")</f>
        <v>0.1</v>
      </c>
    </row>
    <row r="210" spans="1:14" ht="12.75" customHeight="1" x14ac:dyDescent="0.35">
      <c r="N210" s="37"/>
    </row>
    <row r="211" spans="1:14" ht="12.75" customHeight="1" x14ac:dyDescent="0.7">
      <c r="A211" s="26" t="s">
        <v>671</v>
      </c>
      <c r="B211" s="27"/>
      <c r="C211" s="44">
        <v>1</v>
      </c>
      <c r="D211" s="44">
        <v>2</v>
      </c>
      <c r="E211" s="44">
        <v>3</v>
      </c>
      <c r="F211" s="44">
        <v>4</v>
      </c>
      <c r="G211" s="44">
        <v>5</v>
      </c>
      <c r="H211" s="29" t="s">
        <v>656</v>
      </c>
      <c r="I211" s="30"/>
      <c r="N211" s="37" t="str">
        <f>IFERROR(H211+I211,"")</f>
        <v/>
      </c>
    </row>
    <row r="212" spans="1:14" ht="12.75" customHeight="1" x14ac:dyDescent="0.4">
      <c r="A212" s="118">
        <v>1</v>
      </c>
      <c r="B212" s="117" t="str">
        <f>sections!B43</f>
        <v>POR Craig Steinmetz</v>
      </c>
      <c r="C212" s="31" t="s">
        <v>5</v>
      </c>
      <c r="D212" s="31" t="s">
        <v>5</v>
      </c>
      <c r="E212" s="31" t="s">
        <v>5</v>
      </c>
      <c r="F212" s="31" t="s">
        <v>5</v>
      </c>
      <c r="G212" s="31" t="s">
        <v>9</v>
      </c>
      <c r="H212" s="32"/>
      <c r="I212" s="33"/>
      <c r="N212" s="37"/>
    </row>
    <row r="213" spans="1:14" ht="12.75" customHeight="1" x14ac:dyDescent="0.6">
      <c r="A213" s="114"/>
      <c r="B213" s="114"/>
      <c r="C213" s="34">
        <f>IFERROR(VLOOKUP(C212,sections!$I$4:$L$14,2,FALSE),"")</f>
        <v>8.31</v>
      </c>
      <c r="D213" s="34">
        <f>IFERROR(VLOOKUP(D212,sections!$I$4:$L$14,2,FALSE),"")</f>
        <v>8.31</v>
      </c>
      <c r="E213" s="34">
        <f>IFERROR(VLOOKUP(E212,sections!$I$4:$L$14,2,FALSE),"")</f>
        <v>8.31</v>
      </c>
      <c r="F213" s="34">
        <f>IFERROR(VLOOKUP(F212,sections!$I$4:$L$14,2,FALSE),"")</f>
        <v>8.31</v>
      </c>
      <c r="G213" s="34">
        <f>IFERROR(VLOOKUP(G212,sections!$I$4:$L$14,2,FALSE),"")</f>
        <v>8.1</v>
      </c>
      <c r="H213" s="35">
        <f>IF(SUM(C213:G213)&gt;0,SUM(C213:G213),0.1)</f>
        <v>41.34</v>
      </c>
      <c r="I213" s="36">
        <v>99</v>
      </c>
      <c r="K213" s="6">
        <f>RANK(H213,H$3:H$464,0)</f>
        <v>3</v>
      </c>
      <c r="M213" s="6" t="str">
        <f>B212</f>
        <v>POR Craig Steinmetz</v>
      </c>
      <c r="N213" s="37">
        <f>IFERROR(H213+I213,"")</f>
        <v>140.34</v>
      </c>
    </row>
    <row r="214" spans="1:14" ht="12.75" customHeight="1" x14ac:dyDescent="0.4">
      <c r="A214" s="118">
        <v>2</v>
      </c>
      <c r="B214" s="117" t="str">
        <f>sections!B44</f>
        <v>HEN Donny Lochan</v>
      </c>
      <c r="C214" s="38" t="s">
        <v>7</v>
      </c>
      <c r="D214" s="39" t="s">
        <v>9</v>
      </c>
      <c r="E214" s="39" t="s">
        <v>5</v>
      </c>
      <c r="F214" s="38" t="s">
        <v>5</v>
      </c>
      <c r="G214" s="31" t="str">
        <f>IFERROR(VLOOKUP(G212,sections!$I$4:$L$14,4,FALSE),"")</f>
        <v>2-3</v>
      </c>
      <c r="H214" s="40"/>
      <c r="I214" s="41"/>
      <c r="N214" s="37"/>
    </row>
    <row r="215" spans="1:14" ht="12.75" customHeight="1" x14ac:dyDescent="0.6">
      <c r="A215" s="114"/>
      <c r="B215" s="114"/>
      <c r="C215" s="42">
        <f>IFERROR(VLOOKUP(C214,sections!$I$4:$L$14,2,FALSE),"")</f>
        <v>8.1999999999999993</v>
      </c>
      <c r="D215" s="43">
        <f>IFERROR(VLOOKUP(D214,sections!$I$4:$L$14,2,FALSE),"")</f>
        <v>8.1</v>
      </c>
      <c r="E215" s="43">
        <f>IFERROR(VLOOKUP(E214,sections!$I$4:$L$14,2,FALSE),"")</f>
        <v>8.31</v>
      </c>
      <c r="F215" s="42">
        <f>IFERROR(VLOOKUP(F214,sections!$I$4:$L$14,2,FALSE),"")</f>
        <v>8.31</v>
      </c>
      <c r="G215" s="34">
        <f>IFERROR(VLOOKUP(G214,sections!$I$4:$L$14,2,FALSE),"")</f>
        <v>2.5</v>
      </c>
      <c r="H215" s="35">
        <f>IF(SUM(C215:G215)&gt;0,SUM(C215:G215),0.1)</f>
        <v>35.42</v>
      </c>
      <c r="I215" s="36">
        <v>57</v>
      </c>
      <c r="K215" s="6">
        <f>RANK(H215,H$3:H$464,0)</f>
        <v>33</v>
      </c>
      <c r="M215" s="6" t="str">
        <f>B214</f>
        <v>HEN Donny Lochan</v>
      </c>
      <c r="N215" s="37">
        <f>IFERROR(H215+I215,"")</f>
        <v>92.42</v>
      </c>
    </row>
    <row r="216" spans="1:14" ht="12.75" customHeight="1" x14ac:dyDescent="0.4">
      <c r="A216" s="118">
        <v>3</v>
      </c>
      <c r="B216" s="117" t="str">
        <f>sections!B45</f>
        <v>SWA Eli French</v>
      </c>
      <c r="C216" s="39" t="s">
        <v>9</v>
      </c>
      <c r="D216" s="39" t="str">
        <f>IFERROR(VLOOKUP(D214,sections!$I$4:$L$14,4,FALSE),"")</f>
        <v>2-3</v>
      </c>
      <c r="E216" s="38" t="s">
        <v>7</v>
      </c>
      <c r="F216" s="31" t="str">
        <f>IFERROR(VLOOKUP(F212,sections!$I$4:$L$14,4,FALSE),"")</f>
        <v>0-3</v>
      </c>
      <c r="G216" s="38" t="s">
        <v>5</v>
      </c>
      <c r="H216" s="40"/>
      <c r="I216" s="41"/>
      <c r="N216" s="37"/>
    </row>
    <row r="217" spans="1:14" ht="12.75" customHeight="1" x14ac:dyDescent="0.6">
      <c r="A217" s="114"/>
      <c r="B217" s="114"/>
      <c r="C217" s="43">
        <f>IFERROR(VLOOKUP(C216,sections!$I$4:$L$14,2,FALSE),"")</f>
        <v>8.1</v>
      </c>
      <c r="D217" s="43">
        <f>IFERROR(VLOOKUP(D216,sections!$I$4:$L$14,2,FALSE),"")</f>
        <v>2.5</v>
      </c>
      <c r="E217" s="42">
        <f>IFERROR(VLOOKUP(E216,sections!$I$4:$L$14,2,FALSE),"")</f>
        <v>8.1999999999999993</v>
      </c>
      <c r="F217" s="34">
        <f>IFERROR(VLOOKUP(F216,sections!$I$4:$L$14,2,FALSE),"")</f>
        <v>0</v>
      </c>
      <c r="G217" s="42">
        <f>IFERROR(VLOOKUP(G216,sections!$I$4:$L$14,2,FALSE),"")</f>
        <v>8.31</v>
      </c>
      <c r="H217" s="35">
        <f>IF(SUM(C217:G217)&gt;0,SUM(C217:G217),0.1)</f>
        <v>27.11</v>
      </c>
      <c r="I217" s="36">
        <v>57</v>
      </c>
      <c r="K217" s="6">
        <f>RANK(H217,H$3:H$464,0)</f>
        <v>77</v>
      </c>
      <c r="M217" s="6" t="str">
        <f>B216</f>
        <v>SWA Eli French</v>
      </c>
      <c r="N217" s="37">
        <f>IFERROR(H217+I217,"")</f>
        <v>84.11</v>
      </c>
    </row>
    <row r="218" spans="1:14" ht="12.75" customHeight="1" x14ac:dyDescent="0.4">
      <c r="A218" s="118">
        <v>4</v>
      </c>
      <c r="B218" s="117" t="str">
        <f>sections!B46</f>
        <v>WEY Sam Vaafusu</v>
      </c>
      <c r="C218" s="39" t="str">
        <f>IFERROR(VLOOKUP(C216,sections!$I$4:$L$14,4,FALSE),"")</f>
        <v>2-3</v>
      </c>
      <c r="D218" s="38" t="s">
        <v>5</v>
      </c>
      <c r="E218" s="31" t="str">
        <f>IFERROR(VLOOKUP(E212,sections!$I$4:$L$14,4,FALSE),"")</f>
        <v>0-3</v>
      </c>
      <c r="F218" s="38" t="str">
        <f>IFERROR(VLOOKUP(F214,sections!$I$4:$L$14,4,FALSE),"")</f>
        <v>0-3</v>
      </c>
      <c r="G218" s="39" t="s">
        <v>10</v>
      </c>
      <c r="H218" s="40"/>
      <c r="I218" s="41"/>
      <c r="N218" s="37"/>
    </row>
    <row r="219" spans="1:14" ht="12.75" customHeight="1" x14ac:dyDescent="0.6">
      <c r="A219" s="119"/>
      <c r="B219" s="114"/>
      <c r="C219" s="43">
        <f>IFERROR(VLOOKUP(C218,sections!$I$4:$L$14,2,FALSE),"")</f>
        <v>2.5</v>
      </c>
      <c r="D219" s="42">
        <f>IFERROR(VLOOKUP(D218,sections!$I$4:$L$14,2,FALSE),"")</f>
        <v>8.31</v>
      </c>
      <c r="E219" s="34">
        <f>IFERROR(VLOOKUP(E218,sections!$I$4:$L$14,2,FALSE),"")</f>
        <v>0</v>
      </c>
      <c r="F219" s="42">
        <f>IFERROR(VLOOKUP(F218,sections!$I$4:$L$14,2,FALSE),"")</f>
        <v>0</v>
      </c>
      <c r="G219" s="43">
        <f>IFERROR(VLOOKUP(G218,sections!$I$4:$L$14,2,FALSE),"")</f>
        <v>2.5</v>
      </c>
      <c r="H219" s="35">
        <f>IF(SUM(C219:G219)&gt;0,SUM(C219:G219),0.1)</f>
        <v>13.31</v>
      </c>
      <c r="I219" s="36"/>
      <c r="K219" s="6">
        <f>RANK(H219,H$3:H$464,0)</f>
        <v>152</v>
      </c>
      <c r="M219" s="6" t="str">
        <f>B218</f>
        <v>WEY Sam Vaafusu</v>
      </c>
      <c r="N219" s="37">
        <f>IFERROR(H219+I219,"")</f>
        <v>13.31</v>
      </c>
    </row>
    <row r="220" spans="1:14" ht="12.75" customHeight="1" x14ac:dyDescent="0.4">
      <c r="A220" s="118">
        <v>5</v>
      </c>
      <c r="B220" s="117" t="str">
        <f>sections!B47</f>
        <v>OTA Lee Thongtha</v>
      </c>
      <c r="C220" s="38" t="str">
        <f>IFERROR(VLOOKUP(C214,sections!$I$4:$L$14,4,FALSE),"")</f>
        <v>1-3</v>
      </c>
      <c r="D220" s="31" t="str">
        <f>IFERROR(VLOOKUP(D212,sections!$I$4:$L$14,4,FALSE),"")</f>
        <v>0-3</v>
      </c>
      <c r="E220" s="38" t="str">
        <f>IFERROR(VLOOKUP(E216,sections!$I$4:$L$14,4,FALSE),"")</f>
        <v>1-3</v>
      </c>
      <c r="F220" s="39" t="s">
        <v>7</v>
      </c>
      <c r="G220" s="39" t="str">
        <f>IFERROR(VLOOKUP(G218,sections!$I$4:$L$14,4,FALSE),"")</f>
        <v>3-2</v>
      </c>
      <c r="H220" s="40"/>
      <c r="I220" s="41"/>
      <c r="N220" s="37"/>
    </row>
    <row r="221" spans="1:14" ht="12.75" customHeight="1" x14ac:dyDescent="0.6">
      <c r="A221" s="114"/>
      <c r="B221" s="114"/>
      <c r="C221" s="42">
        <f>IFERROR(VLOOKUP(C220,sections!$I$4:$L$14,2,FALSE),"")</f>
        <v>1.21</v>
      </c>
      <c r="D221" s="34">
        <f>IFERROR(VLOOKUP(D220,sections!$I$4:$L$14,2,FALSE),"")</f>
        <v>0</v>
      </c>
      <c r="E221" s="42">
        <f>IFERROR(VLOOKUP(E220,sections!$I$4:$L$14,2,FALSE),"")</f>
        <v>1.21</v>
      </c>
      <c r="F221" s="43">
        <f>IFERROR(VLOOKUP(F220,sections!$I$4:$L$14,2,FALSE),"")</f>
        <v>8.1999999999999993</v>
      </c>
      <c r="G221" s="43">
        <f>IFERROR(VLOOKUP(G220,sections!$I$4:$L$14,2,FALSE),"")</f>
        <v>8.1</v>
      </c>
      <c r="H221" s="35">
        <f>IF(SUM(C221:G221)&gt;0,SUM(C221:G221),0.1)</f>
        <v>18.72</v>
      </c>
      <c r="I221" s="36"/>
      <c r="K221" s="6">
        <f>RANK(H221,H$3:H$464,0)</f>
        <v>132</v>
      </c>
      <c r="M221" s="6" t="str">
        <f>B220</f>
        <v>OTA Lee Thongtha</v>
      </c>
      <c r="N221" s="37">
        <f>IFERROR(H221+I221,"")</f>
        <v>18.72</v>
      </c>
    </row>
    <row r="222" spans="1:14" ht="12.75" customHeight="1" x14ac:dyDescent="0.4">
      <c r="A222" s="118">
        <v>6</v>
      </c>
      <c r="B222" s="117" t="str">
        <f>sections!B48</f>
        <v>PAT Lincoln Hopkins</v>
      </c>
      <c r="C222" s="31" t="str">
        <f>IFERROR(VLOOKUP(C212,sections!$I$4:$L$14,4,FALSE),"")</f>
        <v>0-3</v>
      </c>
      <c r="D222" s="38" t="str">
        <f>IFERROR(VLOOKUP(D218,sections!$I$4:$L$14,4,FALSE),"")</f>
        <v>0-3</v>
      </c>
      <c r="E222" s="39" t="str">
        <f>IFERROR(VLOOKUP(E214,sections!$I$4:$L$14,4,FALSE),"")</f>
        <v>0-3</v>
      </c>
      <c r="F222" s="39" t="str">
        <f>IFERROR(VLOOKUP(F220,sections!$I$4:$L$14,4,FALSE),"")</f>
        <v>1-3</v>
      </c>
      <c r="G222" s="38" t="str">
        <f>IFERROR(VLOOKUP(G216,sections!$I$4:$L$14,4,FALSE),"")</f>
        <v>0-3</v>
      </c>
      <c r="H222" s="40"/>
      <c r="I222" s="41"/>
      <c r="N222" s="37"/>
    </row>
    <row r="223" spans="1:14" ht="12.75" customHeight="1" x14ac:dyDescent="0.6">
      <c r="A223" s="114"/>
      <c r="B223" s="114"/>
      <c r="C223" s="34">
        <f>IFERROR(VLOOKUP(C222,sections!$I$4:$L$14,2,FALSE),"")</f>
        <v>0</v>
      </c>
      <c r="D223" s="42">
        <f>IFERROR(VLOOKUP(D222,sections!$I$4:$L$14,2,FALSE),"")</f>
        <v>0</v>
      </c>
      <c r="E223" s="43">
        <f>IFERROR(VLOOKUP(E222,sections!$I$4:$L$14,2,FALSE),"")</f>
        <v>0</v>
      </c>
      <c r="F223" s="43">
        <f>IFERROR(VLOOKUP(F222,sections!$I$4:$L$14,2,FALSE),"")</f>
        <v>1.21</v>
      </c>
      <c r="G223" s="42">
        <f>IFERROR(VLOOKUP(G222,sections!$I$4:$L$14,2,FALSE),"")</f>
        <v>0</v>
      </c>
      <c r="H223" s="35">
        <f>IF(SUM(C223:G223)&gt;0,SUM(C223:G223),0.1)</f>
        <v>1.21</v>
      </c>
      <c r="I223" s="36"/>
      <c r="K223" s="6">
        <f>RANK(H223,H$3:H$464,0)</f>
        <v>193</v>
      </c>
      <c r="M223" s="6" t="str">
        <f>B222</f>
        <v>PAT Lincoln Hopkins</v>
      </c>
      <c r="N223" s="37">
        <f>IFERROR(H223+I223,"")</f>
        <v>1.21</v>
      </c>
    </row>
    <row r="224" spans="1:14" ht="12.75" customHeight="1" x14ac:dyDescent="0.35">
      <c r="N224" s="37"/>
    </row>
    <row r="225" spans="1:14" ht="12.75" customHeight="1" x14ac:dyDescent="0.7">
      <c r="A225" s="26" t="s">
        <v>672</v>
      </c>
      <c r="B225" s="27"/>
      <c r="C225" s="44">
        <v>1</v>
      </c>
      <c r="D225" s="44">
        <v>2</v>
      </c>
      <c r="E225" s="44">
        <v>3</v>
      </c>
      <c r="F225" s="44">
        <v>4</v>
      </c>
      <c r="G225" s="44">
        <v>5</v>
      </c>
      <c r="H225" s="29" t="s">
        <v>656</v>
      </c>
      <c r="I225" s="30"/>
      <c r="N225" s="37" t="str">
        <f>IFERROR(H225+I225,"")</f>
        <v/>
      </c>
    </row>
    <row r="226" spans="1:14" ht="12.75" customHeight="1" x14ac:dyDescent="0.4">
      <c r="A226" s="118">
        <v>1</v>
      </c>
      <c r="B226" s="117" t="str">
        <f>sections!D43</f>
        <v>SWA Blake Burnard</v>
      </c>
      <c r="C226" s="31" t="s">
        <v>10</v>
      </c>
      <c r="D226" s="31" t="s">
        <v>9</v>
      </c>
      <c r="E226" s="31" t="s">
        <v>5</v>
      </c>
      <c r="F226" s="31" t="s">
        <v>9</v>
      </c>
      <c r="G226" s="31" t="s">
        <v>6</v>
      </c>
      <c r="H226" s="32"/>
      <c r="I226" s="33"/>
      <c r="N226" s="37"/>
    </row>
    <row r="227" spans="1:14" ht="12.75" customHeight="1" x14ac:dyDescent="0.6">
      <c r="A227" s="114"/>
      <c r="B227" s="114"/>
      <c r="C227" s="34">
        <f>IFERROR(VLOOKUP(C226,sections!$I$4:$L$14,2,FALSE),"")</f>
        <v>2.5</v>
      </c>
      <c r="D227" s="34">
        <f>IFERROR(VLOOKUP(D226,sections!$I$4:$L$14,2,FALSE),"")</f>
        <v>8.1</v>
      </c>
      <c r="E227" s="34">
        <f>IFERROR(VLOOKUP(E226,sections!$I$4:$L$14,2,FALSE),"")</f>
        <v>8.31</v>
      </c>
      <c r="F227" s="34">
        <f>IFERROR(VLOOKUP(F226,sections!$I$4:$L$14,2,FALSE),"")</f>
        <v>8.1</v>
      </c>
      <c r="G227" s="34">
        <f>IFERROR(VLOOKUP(G226,sections!$I$4:$L$14,2,FALSE),"")</f>
        <v>0</v>
      </c>
      <c r="H227" s="35">
        <f>IF(SUM(C227:G227)&gt;0,SUM(C227:G227),0.1)</f>
        <v>27.009999999999998</v>
      </c>
      <c r="I227" s="36">
        <v>57</v>
      </c>
      <c r="K227" s="6">
        <f>RANK(H227,H$3:H$464,0)</f>
        <v>83</v>
      </c>
      <c r="M227" s="6" t="str">
        <f>B226</f>
        <v>SWA Blake Burnard</v>
      </c>
      <c r="N227" s="37">
        <f>IFERROR(H227+I227,"")</f>
        <v>84.009999999999991</v>
      </c>
    </row>
    <row r="228" spans="1:14" ht="12.75" customHeight="1" x14ac:dyDescent="0.4">
      <c r="A228" s="118">
        <v>2</v>
      </c>
      <c r="B228" s="117" t="str">
        <f>sections!D44</f>
        <v>TGA Paul Goldthorpe</v>
      </c>
      <c r="C228" s="38" t="s">
        <v>10</v>
      </c>
      <c r="D228" s="39" t="s">
        <v>7</v>
      </c>
      <c r="E228" s="39" t="s">
        <v>7</v>
      </c>
      <c r="F228" s="38" t="s">
        <v>5</v>
      </c>
      <c r="G228" s="31" t="str">
        <f>IFERROR(VLOOKUP(G226,sections!$I$4:$L$14,4,FALSE),"")</f>
        <v>3-0</v>
      </c>
      <c r="H228" s="40"/>
      <c r="I228" s="41"/>
      <c r="N228" s="37"/>
    </row>
    <row r="229" spans="1:14" ht="12.75" customHeight="1" x14ac:dyDescent="0.6">
      <c r="A229" s="114"/>
      <c r="B229" s="114"/>
      <c r="C229" s="42">
        <f>IFERROR(VLOOKUP(C228,sections!$I$4:$L$14,2,FALSE),"")</f>
        <v>2.5</v>
      </c>
      <c r="D229" s="43">
        <f>IFERROR(VLOOKUP(D228,sections!$I$4:$L$14,2,FALSE),"")</f>
        <v>8.1999999999999993</v>
      </c>
      <c r="E229" s="43">
        <f>IFERROR(VLOOKUP(E228,sections!$I$4:$L$14,2,FALSE),"")</f>
        <v>8.1999999999999993</v>
      </c>
      <c r="F229" s="42">
        <f>IFERROR(VLOOKUP(F228,sections!$I$4:$L$14,2,FALSE),"")</f>
        <v>8.31</v>
      </c>
      <c r="G229" s="34">
        <f>IFERROR(VLOOKUP(G228,sections!$I$4:$L$14,2,FALSE),"")</f>
        <v>8.31</v>
      </c>
      <c r="H229" s="35">
        <f>IF(SUM(C229:G229)&gt;0,SUM(C229:G229),0.1)</f>
        <v>35.520000000000003</v>
      </c>
      <c r="I229" s="36">
        <v>99</v>
      </c>
      <c r="K229" s="6">
        <f>RANK(H229,H$3:H$464,0)</f>
        <v>31</v>
      </c>
      <c r="M229" s="6" t="str">
        <f>B228</f>
        <v>TGA Paul Goldthorpe</v>
      </c>
      <c r="N229" s="37">
        <f>IFERROR(H229+I229,"")</f>
        <v>134.52000000000001</v>
      </c>
    </row>
    <row r="230" spans="1:14" ht="12.75" customHeight="1" x14ac:dyDescent="0.4">
      <c r="A230" s="118">
        <v>3</v>
      </c>
      <c r="B230" s="117" t="str">
        <f>sections!D45</f>
        <v>PAL Aaron Wolland</v>
      </c>
      <c r="C230" s="39" t="s">
        <v>5</v>
      </c>
      <c r="D230" s="39" t="str">
        <f>IFERROR(VLOOKUP(D228,sections!$I$4:$L$14,4,FALSE),"")</f>
        <v>1-3</v>
      </c>
      <c r="E230" s="38" t="s">
        <v>8</v>
      </c>
      <c r="F230" s="31" t="str">
        <f>IFERROR(VLOOKUP(F226,sections!$I$4:$L$14,4,FALSE),"")</f>
        <v>2-3</v>
      </c>
      <c r="G230" s="38" t="s">
        <v>8</v>
      </c>
      <c r="H230" s="40"/>
      <c r="I230" s="41"/>
      <c r="N230" s="37"/>
    </row>
    <row r="231" spans="1:14" ht="12.75" customHeight="1" x14ac:dyDescent="0.6">
      <c r="A231" s="114"/>
      <c r="B231" s="114"/>
      <c r="C231" s="43">
        <f>IFERROR(VLOOKUP(C230,sections!$I$4:$L$14,2,FALSE),"")</f>
        <v>8.31</v>
      </c>
      <c r="D231" s="43">
        <f>IFERROR(VLOOKUP(D230,sections!$I$4:$L$14,2,FALSE),"")</f>
        <v>1.21</v>
      </c>
      <c r="E231" s="42">
        <f>IFERROR(VLOOKUP(E230,sections!$I$4:$L$14,2,FALSE),"")</f>
        <v>1.21</v>
      </c>
      <c r="F231" s="34">
        <f>IFERROR(VLOOKUP(F230,sections!$I$4:$L$14,2,FALSE),"")</f>
        <v>2.5</v>
      </c>
      <c r="G231" s="42">
        <f>IFERROR(VLOOKUP(G230,sections!$I$4:$L$14,2,FALSE),"")</f>
        <v>1.21</v>
      </c>
      <c r="H231" s="35">
        <f>IF(SUM(C231:G231)&gt;0,SUM(C231:G231),0.1)</f>
        <v>14.440000000000001</v>
      </c>
      <c r="I231" s="36"/>
      <c r="K231" s="6">
        <f>RANK(H231,H$3:H$464,0)</f>
        <v>150</v>
      </c>
      <c r="M231" s="6" t="str">
        <f>B230</f>
        <v>PAL Aaron Wolland</v>
      </c>
      <c r="N231" s="37">
        <f>IFERROR(H231+I231,"")</f>
        <v>14.440000000000001</v>
      </c>
    </row>
    <row r="232" spans="1:14" ht="12.75" customHeight="1" x14ac:dyDescent="0.4">
      <c r="A232" s="118">
        <v>4</v>
      </c>
      <c r="B232" s="117" t="str">
        <f>sections!D46</f>
        <v>PAT Niall Hanlon</v>
      </c>
      <c r="C232" s="39" t="str">
        <f>IFERROR(VLOOKUP(C230,sections!$I$4:$L$14,4,FALSE),"")</f>
        <v>0-3</v>
      </c>
      <c r="D232" s="38" t="s">
        <v>8</v>
      </c>
      <c r="E232" s="31" t="str">
        <f>IFERROR(VLOOKUP(E226,sections!$I$4:$L$14,4,FALSE),"")</f>
        <v>0-3</v>
      </c>
      <c r="F232" s="38" t="str">
        <f>IFERROR(VLOOKUP(F228,sections!$I$4:$L$14,4,FALSE),"")</f>
        <v>0-3</v>
      </c>
      <c r="G232" s="39" t="s">
        <v>5</v>
      </c>
      <c r="H232" s="40"/>
      <c r="I232" s="41"/>
      <c r="N232" s="37"/>
    </row>
    <row r="233" spans="1:14" ht="12.75" customHeight="1" x14ac:dyDescent="0.6">
      <c r="A233" s="119"/>
      <c r="B233" s="114"/>
      <c r="C233" s="43">
        <f>IFERROR(VLOOKUP(C232,sections!$I$4:$L$14,2,FALSE),"")</f>
        <v>0</v>
      </c>
      <c r="D233" s="42">
        <f>IFERROR(VLOOKUP(D232,sections!$I$4:$L$14,2,FALSE),"")</f>
        <v>1.21</v>
      </c>
      <c r="E233" s="34">
        <f>IFERROR(VLOOKUP(E232,sections!$I$4:$L$14,2,FALSE),"")</f>
        <v>0</v>
      </c>
      <c r="F233" s="42">
        <f>IFERROR(VLOOKUP(F232,sections!$I$4:$L$14,2,FALSE),"")</f>
        <v>0</v>
      </c>
      <c r="G233" s="43">
        <f>IFERROR(VLOOKUP(G232,sections!$I$4:$L$14,2,FALSE),"")</f>
        <v>8.31</v>
      </c>
      <c r="H233" s="35">
        <f>IF(SUM(C233:G233)&gt;0,SUM(C233:G233),0.1)</f>
        <v>9.52</v>
      </c>
      <c r="I233" s="36"/>
      <c r="K233" s="6">
        <f>RANK(H233,H$3:H$464,0)</f>
        <v>167</v>
      </c>
      <c r="M233" s="6" t="str">
        <f>B232</f>
        <v>PAT Niall Hanlon</v>
      </c>
      <c r="N233" s="37">
        <f>IFERROR(H233+I233,"")</f>
        <v>9.52</v>
      </c>
    </row>
    <row r="234" spans="1:14" ht="12.75" customHeight="1" x14ac:dyDescent="0.4">
      <c r="A234" s="118">
        <v>5</v>
      </c>
      <c r="B234" s="117" t="str">
        <f>sections!D47</f>
        <v>OTA Samuel Matthews</v>
      </c>
      <c r="C234" s="38" t="str">
        <f>IFERROR(VLOOKUP(C228,sections!$I$4:$L$14,4,FALSE),"")</f>
        <v>3-2</v>
      </c>
      <c r="D234" s="31" t="str">
        <f>IFERROR(VLOOKUP(D226,sections!$I$4:$L$14,4,FALSE),"")</f>
        <v>2-3</v>
      </c>
      <c r="E234" s="38" t="str">
        <f>IFERROR(VLOOKUP(E230,sections!$I$4:$L$14,4,FALSE),"")</f>
        <v>3-1</v>
      </c>
      <c r="F234" s="39" t="s">
        <v>8</v>
      </c>
      <c r="G234" s="39" t="str">
        <f>IFERROR(VLOOKUP(G232,sections!$I$4:$L$14,4,FALSE),"")</f>
        <v>0-3</v>
      </c>
      <c r="H234" s="40"/>
      <c r="I234" s="41"/>
      <c r="N234" s="37"/>
    </row>
    <row r="235" spans="1:14" ht="12.75" customHeight="1" x14ac:dyDescent="0.6">
      <c r="A235" s="114"/>
      <c r="B235" s="114"/>
      <c r="C235" s="42">
        <f>IFERROR(VLOOKUP(C234,sections!$I$4:$L$14,2,FALSE),"")</f>
        <v>8.1</v>
      </c>
      <c r="D235" s="34">
        <f>IFERROR(VLOOKUP(D234,sections!$I$4:$L$14,2,FALSE),"")</f>
        <v>2.5</v>
      </c>
      <c r="E235" s="42">
        <f>IFERROR(VLOOKUP(E234,sections!$I$4:$L$14,2,FALSE),"")</f>
        <v>8.1999999999999993</v>
      </c>
      <c r="F235" s="43">
        <f>IFERROR(VLOOKUP(F234,sections!$I$4:$L$14,2,FALSE),"")</f>
        <v>1.21</v>
      </c>
      <c r="G235" s="43">
        <f>IFERROR(VLOOKUP(G234,sections!$I$4:$L$14,2,FALSE),"")</f>
        <v>0</v>
      </c>
      <c r="H235" s="35">
        <f>IF(SUM(C235:G235)&gt;0,SUM(C235:G235),0.1)</f>
        <v>20.009999999999998</v>
      </c>
      <c r="I235" s="36"/>
      <c r="K235" s="6">
        <f>RANK(H235,H$3:H$464,0)</f>
        <v>115</v>
      </c>
      <c r="M235" s="6" t="str">
        <f>B234</f>
        <v>OTA Samuel Matthews</v>
      </c>
      <c r="N235" s="37">
        <f>IFERROR(H235+I235,"")</f>
        <v>20.009999999999998</v>
      </c>
    </row>
    <row r="236" spans="1:14" ht="12.75" customHeight="1" x14ac:dyDescent="0.4">
      <c r="A236" s="118">
        <v>6</v>
      </c>
      <c r="B236" s="117" t="str">
        <f>sections!D48</f>
        <v>MNU John Lokeni</v>
      </c>
      <c r="C236" s="31" t="str">
        <f>IFERROR(VLOOKUP(C226,sections!$I$4:$L$14,4,FALSE),"")</f>
        <v>3-2</v>
      </c>
      <c r="D236" s="38" t="str">
        <f>IFERROR(VLOOKUP(D232,sections!$I$4:$L$14,4,FALSE),"")</f>
        <v>3-1</v>
      </c>
      <c r="E236" s="39" t="str">
        <f>IFERROR(VLOOKUP(E228,sections!$I$4:$L$14,4,FALSE),"")</f>
        <v>1-3</v>
      </c>
      <c r="F236" s="39" t="str">
        <f>IFERROR(VLOOKUP(F234,sections!$I$4:$L$14,4,FALSE),"")</f>
        <v>3-1</v>
      </c>
      <c r="G236" s="38" t="str">
        <f>IFERROR(VLOOKUP(G230,sections!$I$4:$L$14,4,FALSE),"")</f>
        <v>3-1</v>
      </c>
      <c r="H236" s="40"/>
      <c r="I236" s="41"/>
      <c r="N236" s="37"/>
    </row>
    <row r="237" spans="1:14" ht="12.75" customHeight="1" x14ac:dyDescent="0.6">
      <c r="A237" s="114"/>
      <c r="B237" s="114"/>
      <c r="C237" s="34">
        <f>IFERROR(VLOOKUP(C236,sections!$I$4:$L$14,2,FALSE),"")</f>
        <v>8.1</v>
      </c>
      <c r="D237" s="42">
        <f>IFERROR(VLOOKUP(D236,sections!$I$4:$L$14,2,FALSE),"")</f>
        <v>8.1999999999999993</v>
      </c>
      <c r="E237" s="43">
        <f>IFERROR(VLOOKUP(E236,sections!$I$4:$L$14,2,FALSE),"")</f>
        <v>1.21</v>
      </c>
      <c r="F237" s="43">
        <f>IFERROR(VLOOKUP(F236,sections!$I$4:$L$14,2,FALSE),"")</f>
        <v>8.1999999999999993</v>
      </c>
      <c r="G237" s="42">
        <f>IFERROR(VLOOKUP(G236,sections!$I$4:$L$14,2,FALSE),"")</f>
        <v>8.1999999999999993</v>
      </c>
      <c r="H237" s="35">
        <f>IF(SUM(C237:G237)&gt;0,SUM(C237:G237),0.1)</f>
        <v>33.909999999999997</v>
      </c>
      <c r="I237" s="36">
        <v>57</v>
      </c>
      <c r="K237" s="6">
        <f>RANK(H237,H$3:H$464,0)</f>
        <v>53</v>
      </c>
      <c r="M237" s="6" t="str">
        <f>B236</f>
        <v>MNU John Lokeni</v>
      </c>
      <c r="N237" s="37">
        <f>IFERROR(H237+I237,"")</f>
        <v>90.91</v>
      </c>
    </row>
    <row r="238" spans="1:14" ht="12.75" customHeight="1" x14ac:dyDescent="0.35">
      <c r="N238" s="37"/>
    </row>
    <row r="239" spans="1:14" ht="12.75" customHeight="1" x14ac:dyDescent="0.7">
      <c r="A239" s="26" t="s">
        <v>673</v>
      </c>
      <c r="B239" s="27"/>
      <c r="C239" s="44">
        <v>1</v>
      </c>
      <c r="D239" s="44">
        <v>2</v>
      </c>
      <c r="E239" s="44">
        <v>3</v>
      </c>
      <c r="F239" s="44">
        <v>4</v>
      </c>
      <c r="G239" s="44">
        <v>5</v>
      </c>
      <c r="H239" s="29" t="s">
        <v>656</v>
      </c>
      <c r="I239" s="30"/>
      <c r="N239" s="37"/>
    </row>
    <row r="240" spans="1:14" ht="12.75" customHeight="1" x14ac:dyDescent="0.4">
      <c r="A240" s="118">
        <v>1</v>
      </c>
      <c r="B240" s="117" t="str">
        <f>sections!F43</f>
        <v xml:space="preserve">TGA Brendan McLean </v>
      </c>
      <c r="C240" s="31" t="s">
        <v>10</v>
      </c>
      <c r="D240" s="31" t="s">
        <v>9</v>
      </c>
      <c r="E240" s="31" t="s">
        <v>10</v>
      </c>
      <c r="F240" s="31" t="s">
        <v>5</v>
      </c>
      <c r="G240" s="31" t="s">
        <v>10</v>
      </c>
      <c r="H240" s="32"/>
      <c r="I240" s="33"/>
      <c r="N240" s="37"/>
    </row>
    <row r="241" spans="1:14" ht="12.75" customHeight="1" x14ac:dyDescent="0.6">
      <c r="A241" s="114"/>
      <c r="B241" s="114"/>
      <c r="C241" s="34">
        <f>IFERROR(VLOOKUP(C240,sections!$I$4:$L$14,2,FALSE),"")</f>
        <v>2.5</v>
      </c>
      <c r="D241" s="34">
        <f>IFERROR(VLOOKUP(D240,sections!$I$4:$L$14,2,FALSE),"")</f>
        <v>8.1</v>
      </c>
      <c r="E241" s="34">
        <f>IFERROR(VLOOKUP(E240,sections!$I$4:$L$14,2,FALSE),"")</f>
        <v>2.5</v>
      </c>
      <c r="F241" s="34">
        <f>IFERROR(VLOOKUP(F240,sections!$I$4:$L$14,2,FALSE),"")</f>
        <v>8.31</v>
      </c>
      <c r="G241" s="34">
        <f>IFERROR(VLOOKUP(G240,sections!$I$4:$L$14,2,FALSE),"")</f>
        <v>2.5</v>
      </c>
      <c r="H241" s="35">
        <f>IF(SUM(C241:G241)&gt;0,SUM(C241:G241),0.1)</f>
        <v>23.91</v>
      </c>
      <c r="I241" s="36">
        <v>57</v>
      </c>
      <c r="K241" s="6">
        <f>RANK(H241,H$3:H$464,0)</f>
        <v>96</v>
      </c>
      <c r="M241" s="6" t="str">
        <f>B240</f>
        <v xml:space="preserve">TGA Brendan McLean </v>
      </c>
      <c r="N241" s="37">
        <f>IFERROR(H241+I241,"")</f>
        <v>80.91</v>
      </c>
    </row>
    <row r="242" spans="1:14" ht="12.75" customHeight="1" x14ac:dyDescent="0.4">
      <c r="A242" s="118">
        <v>2</v>
      </c>
      <c r="B242" s="117" t="str">
        <f>sections!F44</f>
        <v>WAI Terry Morris</v>
      </c>
      <c r="C242" s="38" t="s">
        <v>7</v>
      </c>
      <c r="D242" s="39" t="s">
        <v>8</v>
      </c>
      <c r="E242" s="39" t="s">
        <v>7</v>
      </c>
      <c r="F242" s="38" t="s">
        <v>5</v>
      </c>
      <c r="G242" s="31" t="str">
        <f>IFERROR(VLOOKUP(G240,sections!$I$4:$L$14,4,FALSE),"")</f>
        <v>3-2</v>
      </c>
      <c r="H242" s="40"/>
      <c r="I242" s="41"/>
      <c r="N242" s="37"/>
    </row>
    <row r="243" spans="1:14" ht="12.75" customHeight="1" x14ac:dyDescent="0.6">
      <c r="A243" s="114"/>
      <c r="B243" s="114"/>
      <c r="C243" s="42">
        <f>IFERROR(VLOOKUP(C242,sections!$I$4:$L$14,2,FALSE),"")</f>
        <v>8.1999999999999993</v>
      </c>
      <c r="D243" s="43">
        <f>IFERROR(VLOOKUP(D242,sections!$I$4:$L$14,2,FALSE),"")</f>
        <v>1.21</v>
      </c>
      <c r="E243" s="43">
        <f>IFERROR(VLOOKUP(E242,sections!$I$4:$L$14,2,FALSE),"")</f>
        <v>8.1999999999999993</v>
      </c>
      <c r="F243" s="42">
        <f>IFERROR(VLOOKUP(F242,sections!$I$4:$L$14,2,FALSE),"")</f>
        <v>8.31</v>
      </c>
      <c r="G243" s="34">
        <f>IFERROR(VLOOKUP(G242,sections!$I$4:$L$14,2,FALSE),"")</f>
        <v>8.1</v>
      </c>
      <c r="H243" s="35">
        <f>IF(SUM(C243:G243)&gt;0,SUM(C243:G243),0.1)</f>
        <v>34.020000000000003</v>
      </c>
      <c r="I243" s="36">
        <v>99</v>
      </c>
      <c r="K243" s="6">
        <f>RANK(H243,H$3:H$464,0)</f>
        <v>49</v>
      </c>
      <c r="M243" s="6" t="str">
        <f>B242</f>
        <v>WAI Terry Morris</v>
      </c>
      <c r="N243" s="37">
        <f>IFERROR(H243+I243,"")</f>
        <v>133.02000000000001</v>
      </c>
    </row>
    <row r="244" spans="1:14" ht="12.75" customHeight="1" x14ac:dyDescent="0.4">
      <c r="A244" s="118">
        <v>3</v>
      </c>
      <c r="B244" s="117" t="str">
        <f>sections!F45</f>
        <v>OTAK Josef Bishop</v>
      </c>
      <c r="C244" s="39" t="s">
        <v>5</v>
      </c>
      <c r="D244" s="39" t="str">
        <f>IFERROR(VLOOKUP(D242,sections!$I$4:$L$14,4,FALSE),"")</f>
        <v>3-1</v>
      </c>
      <c r="E244" s="38" t="s">
        <v>10</v>
      </c>
      <c r="F244" s="31" t="str">
        <f>IFERROR(VLOOKUP(F240,sections!$I$4:$L$14,4,FALSE),"")</f>
        <v>0-3</v>
      </c>
      <c r="G244" s="38" t="s">
        <v>10</v>
      </c>
      <c r="H244" s="40"/>
      <c r="I244" s="41"/>
      <c r="N244" s="37"/>
    </row>
    <row r="245" spans="1:14" ht="12.75" customHeight="1" x14ac:dyDescent="0.6">
      <c r="A245" s="114"/>
      <c r="B245" s="114"/>
      <c r="C245" s="43">
        <f>IFERROR(VLOOKUP(C244,sections!$I$4:$L$14,2,FALSE),"")</f>
        <v>8.31</v>
      </c>
      <c r="D245" s="43">
        <f>IFERROR(VLOOKUP(D244,sections!$I$4:$L$14,2,FALSE),"")</f>
        <v>8.1999999999999993</v>
      </c>
      <c r="E245" s="42">
        <f>IFERROR(VLOOKUP(E244,sections!$I$4:$L$14,2,FALSE),"")</f>
        <v>2.5</v>
      </c>
      <c r="F245" s="34">
        <f>IFERROR(VLOOKUP(F244,sections!$I$4:$L$14,2,FALSE),"")</f>
        <v>0</v>
      </c>
      <c r="G245" s="42">
        <f>IFERROR(VLOOKUP(G244,sections!$I$4:$L$14,2,FALSE),"")</f>
        <v>2.5</v>
      </c>
      <c r="H245" s="35">
        <f>IF(SUM(C245:G245)&gt;0,SUM(C245:G245),0.1)</f>
        <v>21.509999999999998</v>
      </c>
      <c r="I245" s="36"/>
      <c r="K245" s="6">
        <f>RANK(H245,H$3:H$464,0)</f>
        <v>104</v>
      </c>
      <c r="M245" s="6" t="str">
        <f>B244</f>
        <v>OTAK Josef Bishop</v>
      </c>
      <c r="N245" s="37">
        <f>IFERROR(H245+I245,"")</f>
        <v>21.509999999999998</v>
      </c>
    </row>
    <row r="246" spans="1:14" ht="12.75" customHeight="1" x14ac:dyDescent="0.4">
      <c r="A246" s="118">
        <v>4</v>
      </c>
      <c r="B246" s="117" t="str">
        <f>sections!F46</f>
        <v>PAT Tyson Argus</v>
      </c>
      <c r="C246" s="39" t="str">
        <f>IFERROR(VLOOKUP(C244,sections!$I$4:$L$14,4,FALSE),"")</f>
        <v>0-3</v>
      </c>
      <c r="D246" s="38" t="s">
        <v>8</v>
      </c>
      <c r="E246" s="31" t="s">
        <v>9</v>
      </c>
      <c r="F246" s="38" t="str">
        <f>IFERROR(VLOOKUP(F242,sections!$I$4:$L$14,4,FALSE),"")</f>
        <v>0-3</v>
      </c>
      <c r="G246" s="39" t="s">
        <v>9</v>
      </c>
      <c r="H246" s="40"/>
      <c r="I246" s="41"/>
      <c r="N246" s="37"/>
    </row>
    <row r="247" spans="1:14" ht="12.75" customHeight="1" x14ac:dyDescent="0.6">
      <c r="A247" s="119"/>
      <c r="B247" s="114"/>
      <c r="C247" s="43">
        <f>IFERROR(VLOOKUP(C246,sections!$I$4:$L$14,2,FALSE),"")</f>
        <v>0</v>
      </c>
      <c r="D247" s="42">
        <f>IFERROR(VLOOKUP(D246,sections!$I$4:$L$14,2,FALSE),"")</f>
        <v>1.21</v>
      </c>
      <c r="E247" s="34">
        <f>IFERROR(VLOOKUP(E246,sections!$I$4:$L$14,2,FALSE),"")</f>
        <v>8.1</v>
      </c>
      <c r="F247" s="42">
        <f>IFERROR(VLOOKUP(F246,sections!$I$4:$L$14,2,FALSE),"")</f>
        <v>0</v>
      </c>
      <c r="G247" s="43">
        <f>IFERROR(VLOOKUP(G246,sections!$I$4:$L$14,2,FALSE),"")</f>
        <v>8.1</v>
      </c>
      <c r="H247" s="35">
        <f>IF(SUM(C247:G247)&gt;0,SUM(C247:G247),0.1)</f>
        <v>17.409999999999997</v>
      </c>
      <c r="I247" s="36"/>
      <c r="K247" s="6">
        <f>RANK(H247,H$3:H$464,0)</f>
        <v>139</v>
      </c>
      <c r="M247" s="6" t="str">
        <f>B246</f>
        <v>PAT Tyson Argus</v>
      </c>
      <c r="N247" s="37">
        <f>IFERROR(H247+I247,"")</f>
        <v>17.409999999999997</v>
      </c>
    </row>
    <row r="248" spans="1:14" ht="12.75" customHeight="1" x14ac:dyDescent="0.4">
      <c r="A248" s="118">
        <v>5</v>
      </c>
      <c r="B248" s="117" t="str">
        <f>sections!F47</f>
        <v>MNU Tu Hererahi</v>
      </c>
      <c r="C248" s="38" t="str">
        <f>IFERROR(VLOOKUP(C242,sections!$I$4:$L$14,4,FALSE),"")</f>
        <v>1-3</v>
      </c>
      <c r="D248" s="31" t="str">
        <f>IFERROR(VLOOKUP(D240,sections!$I$4:$L$14,4,FALSE),"")</f>
        <v>2-3</v>
      </c>
      <c r="E248" s="38" t="str">
        <f>IFERROR(VLOOKUP(E244,sections!$I$4:$L$14,4,FALSE),"")</f>
        <v>3-2</v>
      </c>
      <c r="F248" s="39" t="s">
        <v>8</v>
      </c>
      <c r="G248" s="39" t="str">
        <f>IFERROR(VLOOKUP(G246,sections!$I$4:$L$14,4,FALSE),"")</f>
        <v>2-3</v>
      </c>
      <c r="H248" s="40"/>
      <c r="I248" s="41"/>
      <c r="N248" s="37"/>
    </row>
    <row r="249" spans="1:14" ht="12.75" customHeight="1" x14ac:dyDescent="0.6">
      <c r="A249" s="114"/>
      <c r="B249" s="114"/>
      <c r="C249" s="42">
        <f>IFERROR(VLOOKUP(C248,sections!$I$4:$L$14,2,FALSE),"")</f>
        <v>1.21</v>
      </c>
      <c r="D249" s="34">
        <f>IFERROR(VLOOKUP(D248,sections!$I$4:$L$14,2,FALSE),"")</f>
        <v>2.5</v>
      </c>
      <c r="E249" s="42">
        <f>IFERROR(VLOOKUP(E248,sections!$I$4:$L$14,2,FALSE),"")</f>
        <v>8.1</v>
      </c>
      <c r="F249" s="43">
        <f>IFERROR(VLOOKUP(F248,sections!$I$4:$L$14,2,FALSE),"")</f>
        <v>1.21</v>
      </c>
      <c r="G249" s="43">
        <f>IFERROR(VLOOKUP(G248,sections!$I$4:$L$14,2,FALSE),"")</f>
        <v>2.5</v>
      </c>
      <c r="H249" s="35">
        <f>IF(SUM(C249:G249)&gt;0,SUM(C249:G249),0.1)</f>
        <v>15.52</v>
      </c>
      <c r="I249" s="36"/>
      <c r="K249" s="6">
        <f>RANK(H249,H$3:H$464,0)</f>
        <v>148</v>
      </c>
      <c r="M249" s="6" t="str">
        <f>B248</f>
        <v>MNU Tu Hererahi</v>
      </c>
      <c r="N249" s="37">
        <f>IFERROR(H249+I249,"")</f>
        <v>15.52</v>
      </c>
    </row>
    <row r="250" spans="1:14" ht="12.75" customHeight="1" x14ac:dyDescent="0.4">
      <c r="A250" s="118">
        <v>6</v>
      </c>
      <c r="B250" s="117" t="str">
        <f>sections!F48</f>
        <v>MAN Rose Rawiri</v>
      </c>
      <c r="C250" s="31" t="str">
        <f>IFERROR(VLOOKUP(C240,sections!$I$4:$L$14,4,FALSE),"")</f>
        <v>3-2</v>
      </c>
      <c r="D250" s="38" t="str">
        <f>IFERROR(VLOOKUP(D246,sections!$I$4:$L$14,4,FALSE),"")</f>
        <v>3-1</v>
      </c>
      <c r="E250" s="39" t="str">
        <f>IFERROR(VLOOKUP(E242,sections!$I$4:$L$14,4,FALSE),"")</f>
        <v>1-3</v>
      </c>
      <c r="F250" s="39" t="str">
        <f>IFERROR(VLOOKUP(F248,sections!$I$4:$L$14,4,FALSE),"")</f>
        <v>3-1</v>
      </c>
      <c r="G250" s="38" t="str">
        <f>IFERROR(VLOOKUP(G244,sections!$I$4:$L$14,4,FALSE),"")</f>
        <v>3-2</v>
      </c>
      <c r="H250" s="40"/>
      <c r="I250" s="41"/>
      <c r="N250" s="37"/>
    </row>
    <row r="251" spans="1:14" ht="12.75" customHeight="1" x14ac:dyDescent="0.6">
      <c r="A251" s="114"/>
      <c r="B251" s="114"/>
      <c r="C251" s="34">
        <f>IFERROR(VLOOKUP(C250,sections!$I$4:$L$14,2,FALSE),"")</f>
        <v>8.1</v>
      </c>
      <c r="D251" s="42">
        <f>IFERROR(VLOOKUP(D250,sections!$I$4:$L$14,2,FALSE),"")</f>
        <v>8.1999999999999993</v>
      </c>
      <c r="E251" s="43">
        <f>IFERROR(VLOOKUP(E250,sections!$I$4:$L$14,2,FALSE),"")</f>
        <v>1.21</v>
      </c>
      <c r="F251" s="43">
        <f>IFERROR(VLOOKUP(F250,sections!$I$4:$L$14,2,FALSE),"")</f>
        <v>8.1999999999999993</v>
      </c>
      <c r="G251" s="42">
        <f>IFERROR(VLOOKUP(G250,sections!$I$4:$L$14,2,FALSE),"")</f>
        <v>8.1</v>
      </c>
      <c r="H251" s="35">
        <f>IF(SUM(C251:G251)&gt;0,SUM(C251:G251),0.1)</f>
        <v>33.809999999999995</v>
      </c>
      <c r="I251" s="36">
        <v>57</v>
      </c>
      <c r="K251" s="6">
        <f>RANK(H251,H$3:H$464,0)</f>
        <v>55</v>
      </c>
      <c r="M251" s="6" t="str">
        <f>B250</f>
        <v>MAN Rose Rawiri</v>
      </c>
      <c r="N251" s="37">
        <f>IFERROR(H251+I251,"")</f>
        <v>90.81</v>
      </c>
    </row>
    <row r="252" spans="1:14" ht="12.75" customHeight="1" x14ac:dyDescent="0.35">
      <c r="N252" s="37"/>
    </row>
    <row r="253" spans="1:14" ht="12.75" customHeight="1" x14ac:dyDescent="0.7">
      <c r="A253" s="26" t="s">
        <v>674</v>
      </c>
      <c r="B253" s="27"/>
      <c r="C253" s="44">
        <v>1</v>
      </c>
      <c r="D253" s="44">
        <v>2</v>
      </c>
      <c r="E253" s="44">
        <v>3</v>
      </c>
      <c r="F253" s="44">
        <v>4</v>
      </c>
      <c r="G253" s="44">
        <v>5</v>
      </c>
      <c r="H253" s="29" t="s">
        <v>656</v>
      </c>
      <c r="I253" s="30"/>
      <c r="N253" s="37"/>
    </row>
    <row r="254" spans="1:14" ht="12.75" customHeight="1" x14ac:dyDescent="0.4">
      <c r="A254" s="118">
        <v>1</v>
      </c>
      <c r="B254" s="117" t="str">
        <f>sections!B51</f>
        <v>OTA Fili Salia</v>
      </c>
      <c r="C254" s="31" t="s">
        <v>5</v>
      </c>
      <c r="D254" s="31" t="s">
        <v>7</v>
      </c>
      <c r="E254" s="31" t="s">
        <v>5</v>
      </c>
      <c r="F254" s="31" t="s">
        <v>5</v>
      </c>
      <c r="G254" s="31" t="s">
        <v>7</v>
      </c>
      <c r="H254" s="32"/>
      <c r="I254" s="33"/>
      <c r="N254" s="37"/>
    </row>
    <row r="255" spans="1:14" ht="12.75" customHeight="1" x14ac:dyDescent="0.6">
      <c r="A255" s="114"/>
      <c r="B255" s="114"/>
      <c r="C255" s="34">
        <f>IFERROR(VLOOKUP(C254,sections!$I$4:$L$14,2,FALSE),"")</f>
        <v>8.31</v>
      </c>
      <c r="D255" s="34">
        <f>IFERROR(VLOOKUP(D254,sections!$I$4:$L$14,2,FALSE),"")</f>
        <v>8.1999999999999993</v>
      </c>
      <c r="E255" s="34">
        <f>IFERROR(VLOOKUP(E254,sections!$I$4:$L$14,2,FALSE),"")</f>
        <v>8.31</v>
      </c>
      <c r="F255" s="34">
        <f>IFERROR(VLOOKUP(F254,sections!$I$4:$L$14,2,FALSE),"")</f>
        <v>8.31</v>
      </c>
      <c r="G255" s="34">
        <f>IFERROR(VLOOKUP(G254,sections!$I$4:$L$14,2,FALSE),"")</f>
        <v>8.1999999999999993</v>
      </c>
      <c r="H255" s="35">
        <f>IF(SUM(C255:G255)&gt;0,SUM(C255:G255),0.1)</f>
        <v>41.33</v>
      </c>
      <c r="I255" s="36">
        <v>99</v>
      </c>
      <c r="K255" s="6">
        <f>RANK(H255,H$3:H$464,0)</f>
        <v>6</v>
      </c>
      <c r="M255" s="6" t="str">
        <f>B254</f>
        <v>OTA Fili Salia</v>
      </c>
      <c r="N255" s="37">
        <f>IFERROR(H255+I255,"")</f>
        <v>140.32999999999998</v>
      </c>
    </row>
    <row r="256" spans="1:14" ht="12.75" customHeight="1" x14ac:dyDescent="0.4">
      <c r="A256" s="118">
        <v>2</v>
      </c>
      <c r="B256" s="117" t="str">
        <f>sections!B52</f>
        <v>WAI Garry Abella</v>
      </c>
      <c r="C256" s="38" t="s">
        <v>5</v>
      </c>
      <c r="D256" s="39" t="s">
        <v>5</v>
      </c>
      <c r="E256" s="39" t="s">
        <v>5</v>
      </c>
      <c r="F256" s="38" t="s">
        <v>5</v>
      </c>
      <c r="G256" s="31" t="str">
        <f>IFERROR(VLOOKUP(G254,sections!$I$4:$L$14,4,FALSE),"")</f>
        <v>1-3</v>
      </c>
      <c r="H256" s="40"/>
      <c r="I256" s="41"/>
      <c r="N256" s="37"/>
    </row>
    <row r="257" spans="1:14" ht="12.75" customHeight="1" x14ac:dyDescent="0.6">
      <c r="A257" s="114"/>
      <c r="B257" s="114"/>
      <c r="C257" s="42">
        <f>IFERROR(VLOOKUP(C256,sections!$I$4:$L$14,2,FALSE),"")</f>
        <v>8.31</v>
      </c>
      <c r="D257" s="43">
        <f>IFERROR(VLOOKUP(D256,sections!$I$4:$L$14,2,FALSE),"")</f>
        <v>8.31</v>
      </c>
      <c r="E257" s="43">
        <f>IFERROR(VLOOKUP(E256,sections!$I$4:$L$14,2,FALSE),"")</f>
        <v>8.31</v>
      </c>
      <c r="F257" s="42">
        <f>IFERROR(VLOOKUP(F256,sections!$I$4:$L$14,2,FALSE),"")</f>
        <v>8.31</v>
      </c>
      <c r="G257" s="34">
        <f>IFERROR(VLOOKUP(G256,sections!$I$4:$L$14,2,FALSE),"")</f>
        <v>1.21</v>
      </c>
      <c r="H257" s="35">
        <f>IF(SUM(C257:G257)&gt;0,SUM(C257:G257),0.1)</f>
        <v>34.450000000000003</v>
      </c>
      <c r="I257" s="36">
        <v>57</v>
      </c>
      <c r="K257" s="6">
        <f>RANK(H257,H$3:H$464,0)</f>
        <v>40</v>
      </c>
      <c r="M257" s="6" t="str">
        <f>B256</f>
        <v>WAI Garry Abella</v>
      </c>
      <c r="N257" s="37">
        <f>IFERROR(H257+I257,"")</f>
        <v>91.45</v>
      </c>
    </row>
    <row r="258" spans="1:14" ht="12.75" customHeight="1" x14ac:dyDescent="0.4">
      <c r="A258" s="118">
        <v>3</v>
      </c>
      <c r="B258" s="117" t="str">
        <f>sections!B53</f>
        <v>HEN Titi Salepea</v>
      </c>
      <c r="C258" s="39" t="s">
        <v>5</v>
      </c>
      <c r="D258" s="39" t="str">
        <f>IFERROR(VLOOKUP(D256,sections!$I$4:$L$14,4,FALSE),"")</f>
        <v>0-3</v>
      </c>
      <c r="E258" s="38" t="s">
        <v>9</v>
      </c>
      <c r="F258" s="31" t="str">
        <f>IFERROR(VLOOKUP(F254,sections!$I$4:$L$14,4,FALSE),"")</f>
        <v>0-3</v>
      </c>
      <c r="G258" s="38" t="s">
        <v>7</v>
      </c>
      <c r="H258" s="40"/>
      <c r="I258" s="41"/>
      <c r="N258" s="37"/>
    </row>
    <row r="259" spans="1:14" ht="12.75" customHeight="1" x14ac:dyDescent="0.6">
      <c r="A259" s="114"/>
      <c r="B259" s="114"/>
      <c r="C259" s="43">
        <f>IFERROR(VLOOKUP(C258,sections!$I$4:$L$14,2,FALSE),"")</f>
        <v>8.31</v>
      </c>
      <c r="D259" s="43">
        <f>IFERROR(VLOOKUP(D258,sections!$I$4:$L$14,2,FALSE),"")</f>
        <v>0</v>
      </c>
      <c r="E259" s="42">
        <f>IFERROR(VLOOKUP(E258,sections!$I$4:$L$14,2,FALSE),"")</f>
        <v>8.1</v>
      </c>
      <c r="F259" s="34">
        <f>IFERROR(VLOOKUP(F258,sections!$I$4:$L$14,2,FALSE),"")</f>
        <v>0</v>
      </c>
      <c r="G259" s="42">
        <f>IFERROR(VLOOKUP(G258,sections!$I$4:$L$14,2,FALSE),"")</f>
        <v>8.1999999999999993</v>
      </c>
      <c r="H259" s="35">
        <f>IF(SUM(C259:G259)&gt;0,SUM(C259:G259),0.1)</f>
        <v>24.61</v>
      </c>
      <c r="I259" s="36">
        <v>57</v>
      </c>
      <c r="K259" s="6">
        <f>RANK(H259,H$3:H$464,0)</f>
        <v>95</v>
      </c>
      <c r="M259" s="6" t="str">
        <f>B258</f>
        <v>HEN Titi Salepea</v>
      </c>
      <c r="N259" s="37">
        <f>IFERROR(H259+I259,"")</f>
        <v>81.61</v>
      </c>
    </row>
    <row r="260" spans="1:14" ht="12.75" customHeight="1" x14ac:dyDescent="0.4">
      <c r="A260" s="118">
        <v>4</v>
      </c>
      <c r="B260" s="117" t="str">
        <f>sections!B54</f>
        <v>HOW Geraldine Rose</v>
      </c>
      <c r="C260" s="39" t="str">
        <f>IFERROR(VLOOKUP(C258,sections!$I$4:$L$14,4,FALSE),"")</f>
        <v>0-3</v>
      </c>
      <c r="D260" s="38" t="s">
        <v>6</v>
      </c>
      <c r="E260" s="31" t="str">
        <f>IFERROR(VLOOKUP(E254,sections!$I$4:$L$14,4,FALSE),"")</f>
        <v>0-3</v>
      </c>
      <c r="F260" s="38" t="str">
        <f>IFERROR(VLOOKUP(F256,sections!$I$4:$L$14,4,FALSE),"")</f>
        <v>0-3</v>
      </c>
      <c r="G260" s="39" t="s">
        <v>6</v>
      </c>
      <c r="H260" s="40"/>
      <c r="I260" s="41"/>
      <c r="N260" s="37"/>
    </row>
    <row r="261" spans="1:14" ht="12.75" customHeight="1" x14ac:dyDescent="0.6">
      <c r="A261" s="119"/>
      <c r="B261" s="114"/>
      <c r="C261" s="43">
        <f>IFERROR(VLOOKUP(C260,sections!$I$4:$L$14,2,FALSE),"")</f>
        <v>0</v>
      </c>
      <c r="D261" s="42">
        <f>IFERROR(VLOOKUP(D260,sections!$I$4:$L$14,2,FALSE),"")</f>
        <v>0</v>
      </c>
      <c r="E261" s="34">
        <f>IFERROR(VLOOKUP(E260,sections!$I$4:$L$14,2,FALSE),"")</f>
        <v>0</v>
      </c>
      <c r="F261" s="42">
        <f>IFERROR(VLOOKUP(F260,sections!$I$4:$L$14,2,FALSE),"")</f>
        <v>0</v>
      </c>
      <c r="G261" s="43">
        <f>IFERROR(VLOOKUP(G260,sections!$I$4:$L$14,2,FALSE),"")</f>
        <v>0</v>
      </c>
      <c r="H261" s="45">
        <v>0</v>
      </c>
      <c r="I261" s="36">
        <v>0</v>
      </c>
      <c r="K261" s="6">
        <f>RANK(H261,H$3:H$464,0)</f>
        <v>198</v>
      </c>
      <c r="M261" s="6" t="str">
        <f>B260</f>
        <v>HOW Geraldine Rose</v>
      </c>
      <c r="N261" s="37">
        <f>IFERROR(H261+I261,"")</f>
        <v>0</v>
      </c>
    </row>
    <row r="262" spans="1:14" ht="12.75" customHeight="1" x14ac:dyDescent="0.4">
      <c r="A262" s="118">
        <v>5</v>
      </c>
      <c r="B262" s="117" t="str">
        <f>sections!B55</f>
        <v>SWA Neville Smith</v>
      </c>
      <c r="C262" s="38" t="str">
        <f>IFERROR(VLOOKUP(C256,sections!$I$4:$L$14,4,FALSE),"")</f>
        <v>0-3</v>
      </c>
      <c r="D262" s="31" t="str">
        <f>IFERROR(VLOOKUP(D254,sections!$I$4:$L$14,4,FALSE),"")</f>
        <v>1-3</v>
      </c>
      <c r="E262" s="38" t="str">
        <f>IFERROR(VLOOKUP(E258,sections!$I$4:$L$14,4,FALSE),"")</f>
        <v>2-3</v>
      </c>
      <c r="F262" s="39" t="s">
        <v>8</v>
      </c>
      <c r="G262" s="39" t="str">
        <f>IFERROR(VLOOKUP(G260,sections!$I$4:$L$14,4,FALSE),"")</f>
        <v>3-0</v>
      </c>
      <c r="H262" s="40"/>
      <c r="I262" s="41"/>
      <c r="N262" s="37"/>
    </row>
    <row r="263" spans="1:14" ht="12.75" customHeight="1" x14ac:dyDescent="0.6">
      <c r="A263" s="114"/>
      <c r="B263" s="114"/>
      <c r="C263" s="42">
        <f>IFERROR(VLOOKUP(C262,sections!$I$4:$L$14,2,FALSE),"")</f>
        <v>0</v>
      </c>
      <c r="D263" s="34">
        <f>IFERROR(VLOOKUP(D262,sections!$I$4:$L$14,2,FALSE),"")</f>
        <v>1.21</v>
      </c>
      <c r="E263" s="42">
        <f>IFERROR(VLOOKUP(E262,sections!$I$4:$L$14,2,FALSE),"")</f>
        <v>2.5</v>
      </c>
      <c r="F263" s="43">
        <f>IFERROR(VLOOKUP(F262,sections!$I$4:$L$14,2,FALSE),"")</f>
        <v>1.21</v>
      </c>
      <c r="G263" s="43">
        <f>IFERROR(VLOOKUP(G262,sections!$I$4:$L$14,2,FALSE),"")</f>
        <v>8.31</v>
      </c>
      <c r="H263" s="35">
        <f>IF(SUM(C263:G263)&gt;0,SUM(C263:G263),0.1)</f>
        <v>13.23</v>
      </c>
      <c r="I263" s="36"/>
      <c r="K263" s="6">
        <f>RANK(H263,H$3:H$464,0)</f>
        <v>153</v>
      </c>
      <c r="M263" s="6" t="str">
        <f>B262</f>
        <v>SWA Neville Smith</v>
      </c>
      <c r="N263" s="37">
        <f>IFERROR(H263+I263,"")</f>
        <v>13.23</v>
      </c>
    </row>
    <row r="264" spans="1:14" ht="12.75" customHeight="1" x14ac:dyDescent="0.4">
      <c r="A264" s="118">
        <v>6</v>
      </c>
      <c r="B264" s="117" t="str">
        <f>sections!B56</f>
        <v>PAT Roger Gracie</v>
      </c>
      <c r="C264" s="31" t="str">
        <f>IFERROR(VLOOKUP(C254,sections!$I$4:$L$14,4,FALSE),"")</f>
        <v>0-3</v>
      </c>
      <c r="D264" s="38" t="str">
        <f>IFERROR(VLOOKUP(D260,sections!$I$4:$L$14,4,FALSE),"")</f>
        <v>3-0</v>
      </c>
      <c r="E264" s="39" t="str">
        <f>IFERROR(VLOOKUP(E256,sections!$I$4:$L$14,4,FALSE),"")</f>
        <v>0-3</v>
      </c>
      <c r="F264" s="39" t="str">
        <f>IFERROR(VLOOKUP(F262,sections!$I$4:$L$14,4,FALSE),"")</f>
        <v>3-1</v>
      </c>
      <c r="G264" s="38" t="str">
        <f>IFERROR(VLOOKUP(G258,sections!$I$4:$L$14,4,FALSE),"")</f>
        <v>1-3</v>
      </c>
      <c r="H264" s="40"/>
      <c r="I264" s="41"/>
      <c r="N264" s="37"/>
    </row>
    <row r="265" spans="1:14" ht="12.75" customHeight="1" x14ac:dyDescent="0.6">
      <c r="A265" s="114"/>
      <c r="B265" s="114"/>
      <c r="C265" s="34">
        <f>IFERROR(VLOOKUP(C264,sections!$I$4:$L$14,2,FALSE),"")</f>
        <v>0</v>
      </c>
      <c r="D265" s="42">
        <f>IFERROR(VLOOKUP(D264,sections!$I$4:$L$14,2,FALSE),"")</f>
        <v>8.31</v>
      </c>
      <c r="E265" s="43">
        <f>IFERROR(VLOOKUP(E264,sections!$I$4:$L$14,2,FALSE),"")</f>
        <v>0</v>
      </c>
      <c r="F265" s="43">
        <f>IFERROR(VLOOKUP(F264,sections!$I$4:$L$14,2,FALSE),"")</f>
        <v>8.1999999999999993</v>
      </c>
      <c r="G265" s="42">
        <f>IFERROR(VLOOKUP(G264,sections!$I$4:$L$14,2,FALSE),"")</f>
        <v>1.21</v>
      </c>
      <c r="H265" s="35">
        <f>IF(SUM(C265:G265)&gt;0,SUM(C265:G265),0.1)</f>
        <v>17.72</v>
      </c>
      <c r="I265" s="36"/>
      <c r="K265" s="6">
        <f>RANK(H265,H$3:H$464,0)</f>
        <v>135</v>
      </c>
      <c r="M265" s="6" t="str">
        <f>B264</f>
        <v>PAT Roger Gracie</v>
      </c>
      <c r="N265" s="37">
        <f>IFERROR(H265+I265,"")</f>
        <v>17.72</v>
      </c>
    </row>
    <row r="266" spans="1:14" ht="12.75" customHeight="1" x14ac:dyDescent="0.35">
      <c r="N266" s="37"/>
    </row>
    <row r="267" spans="1:14" ht="12.75" customHeight="1" x14ac:dyDescent="0.7">
      <c r="A267" s="26" t="s">
        <v>675</v>
      </c>
      <c r="B267" s="27"/>
      <c r="C267" s="44">
        <v>1</v>
      </c>
      <c r="D267" s="44">
        <v>2</v>
      </c>
      <c r="E267" s="44">
        <v>3</v>
      </c>
      <c r="F267" s="44">
        <v>4</v>
      </c>
      <c r="G267" s="44">
        <v>5</v>
      </c>
      <c r="H267" s="29" t="s">
        <v>656</v>
      </c>
      <c r="I267" s="30"/>
      <c r="N267" s="37"/>
    </row>
    <row r="268" spans="1:14" ht="12.75" customHeight="1" x14ac:dyDescent="0.4">
      <c r="A268" s="118">
        <v>1</v>
      </c>
      <c r="B268" s="117" t="str">
        <f>sections!D51</f>
        <v>TGA Mike Ryan</v>
      </c>
      <c r="C268" s="31" t="s">
        <v>9</v>
      </c>
      <c r="D268" s="31" t="s">
        <v>7</v>
      </c>
      <c r="E268" s="31" t="s">
        <v>5</v>
      </c>
      <c r="F268" s="31" t="s">
        <v>10</v>
      </c>
      <c r="G268" s="31" t="s">
        <v>10</v>
      </c>
      <c r="H268" s="32"/>
      <c r="I268" s="33"/>
      <c r="N268" s="37"/>
    </row>
    <row r="269" spans="1:14" ht="12.75" customHeight="1" x14ac:dyDescent="0.6">
      <c r="A269" s="114"/>
      <c r="B269" s="114"/>
      <c r="C269" s="34">
        <f>IFERROR(VLOOKUP(C268,sections!$I$4:$L$14,2,FALSE),"")</f>
        <v>8.1</v>
      </c>
      <c r="D269" s="34">
        <f>IFERROR(VLOOKUP(D268,sections!$I$4:$L$14,2,FALSE),"")</f>
        <v>8.1999999999999993</v>
      </c>
      <c r="E269" s="34">
        <f>IFERROR(VLOOKUP(E268,sections!$I$4:$L$14,2,FALSE),"")</f>
        <v>8.31</v>
      </c>
      <c r="F269" s="34">
        <f>IFERROR(VLOOKUP(F268,sections!$I$4:$L$14,2,FALSE),"")</f>
        <v>2.5</v>
      </c>
      <c r="G269" s="34">
        <f>IFERROR(VLOOKUP(G268,sections!$I$4:$L$14,2,FALSE),"")</f>
        <v>2.5</v>
      </c>
      <c r="H269" s="35">
        <f>IF(SUM(C269:G269)&gt;0,SUM(C269:G269),0.1)</f>
        <v>29.61</v>
      </c>
      <c r="I269" s="36">
        <v>57</v>
      </c>
      <c r="K269" s="6">
        <f>RANK(H269,H$3:H$464,0)</f>
        <v>62</v>
      </c>
      <c r="M269" s="6" t="str">
        <f>B268</f>
        <v>TGA Mike Ryan</v>
      </c>
      <c r="N269" s="37">
        <f>IFERROR(H269+I269,"")</f>
        <v>86.61</v>
      </c>
    </row>
    <row r="270" spans="1:14" ht="12.75" customHeight="1" x14ac:dyDescent="0.4">
      <c r="A270" s="118">
        <v>2</v>
      </c>
      <c r="B270" s="117" t="str">
        <f>sections!D52</f>
        <v>GLE Gordon Gibson</v>
      </c>
      <c r="C270" s="38" t="s">
        <v>7</v>
      </c>
      <c r="D270" s="39" t="s">
        <v>9</v>
      </c>
      <c r="E270" s="39" t="s">
        <v>7</v>
      </c>
      <c r="F270" s="38" t="s">
        <v>5</v>
      </c>
      <c r="G270" s="31" t="str">
        <f>IFERROR(VLOOKUP(G268,sections!$I$4:$L$14,4,FALSE),"")</f>
        <v>3-2</v>
      </c>
      <c r="H270" s="40"/>
      <c r="I270" s="41"/>
      <c r="N270" s="37"/>
    </row>
    <row r="271" spans="1:14" ht="12.75" customHeight="1" x14ac:dyDescent="0.6">
      <c r="A271" s="114"/>
      <c r="B271" s="114"/>
      <c r="C271" s="42">
        <f>IFERROR(VLOOKUP(C270,sections!$I$4:$L$14,2,FALSE),"")</f>
        <v>8.1999999999999993</v>
      </c>
      <c r="D271" s="43">
        <f>IFERROR(VLOOKUP(D270,sections!$I$4:$L$14,2,FALSE),"")</f>
        <v>8.1</v>
      </c>
      <c r="E271" s="43">
        <f>IFERROR(VLOOKUP(E270,sections!$I$4:$L$14,2,FALSE),"")</f>
        <v>8.1999999999999993</v>
      </c>
      <c r="F271" s="42">
        <f>IFERROR(VLOOKUP(F270,sections!$I$4:$L$14,2,FALSE),"")</f>
        <v>8.31</v>
      </c>
      <c r="G271" s="34">
        <f>IFERROR(VLOOKUP(G270,sections!$I$4:$L$14,2,FALSE),"")</f>
        <v>8.1</v>
      </c>
      <c r="H271" s="35">
        <f>IF(SUM(C271:G271)&gt;0,SUM(C271:G271),0.1)</f>
        <v>40.909999999999997</v>
      </c>
      <c r="I271" s="36">
        <v>99</v>
      </c>
      <c r="K271" s="6">
        <f>RANK(H271,H$3:H$464,0)</f>
        <v>22</v>
      </c>
      <c r="M271" s="6" t="str">
        <f>B270</f>
        <v>GLE Gordon Gibson</v>
      </c>
      <c r="N271" s="37">
        <f>IFERROR(H271+I271,"")</f>
        <v>139.91</v>
      </c>
    </row>
    <row r="272" spans="1:14" ht="12.75" customHeight="1" x14ac:dyDescent="0.4">
      <c r="A272" s="118">
        <v>3</v>
      </c>
      <c r="B272" s="117" t="str">
        <f>sections!D53</f>
        <v>HOW Jason Pickles</v>
      </c>
      <c r="C272" s="39" t="s">
        <v>5</v>
      </c>
      <c r="D272" s="39" t="str">
        <f>IFERROR(VLOOKUP(D270,sections!$I$4:$L$14,4,FALSE),"")</f>
        <v>2-3</v>
      </c>
      <c r="E272" s="38" t="s">
        <v>5</v>
      </c>
      <c r="F272" s="31" t="str">
        <f>IFERROR(VLOOKUP(F268,sections!$I$4:$L$14,4,FALSE),"")</f>
        <v>3-2</v>
      </c>
      <c r="G272" s="38" t="s">
        <v>5</v>
      </c>
      <c r="H272" s="40"/>
      <c r="I272" s="41"/>
      <c r="N272" s="37"/>
    </row>
    <row r="273" spans="1:14" ht="12.75" customHeight="1" x14ac:dyDescent="0.6">
      <c r="A273" s="114"/>
      <c r="B273" s="114"/>
      <c r="C273" s="43">
        <f>IFERROR(VLOOKUP(C272,sections!$I$4:$L$14,2,FALSE),"")</f>
        <v>8.31</v>
      </c>
      <c r="D273" s="43">
        <f>IFERROR(VLOOKUP(D272,sections!$I$4:$L$14,2,FALSE),"")</f>
        <v>2.5</v>
      </c>
      <c r="E273" s="42">
        <f>IFERROR(VLOOKUP(E272,sections!$I$4:$L$14,2,FALSE),"")</f>
        <v>8.31</v>
      </c>
      <c r="F273" s="34">
        <f>IFERROR(VLOOKUP(F272,sections!$I$4:$L$14,2,FALSE),"")</f>
        <v>8.1</v>
      </c>
      <c r="G273" s="42">
        <f>IFERROR(VLOOKUP(G272,sections!$I$4:$L$14,2,FALSE),"")</f>
        <v>8.31</v>
      </c>
      <c r="H273" s="35">
        <f>IF(SUM(C273:G273)&gt;0,SUM(C273:G273),0.1)</f>
        <v>35.53</v>
      </c>
      <c r="I273" s="36">
        <v>57</v>
      </c>
      <c r="K273" s="6">
        <f>RANK(H273,H$3:H$464,0)</f>
        <v>29</v>
      </c>
      <c r="M273" s="6" t="str">
        <f>B272</f>
        <v>HOW Jason Pickles</v>
      </c>
      <c r="N273" s="37">
        <f>IFERROR(H273+I273,"")</f>
        <v>92.53</v>
      </c>
    </row>
    <row r="274" spans="1:14" ht="12.75" customHeight="1" x14ac:dyDescent="0.4">
      <c r="A274" s="118">
        <v>4</v>
      </c>
      <c r="B274" s="117" t="str">
        <f>sections!D54</f>
        <v>SWA Lena Burnard</v>
      </c>
      <c r="C274" s="39" t="str">
        <f>IFERROR(VLOOKUP(C272,sections!$I$4:$L$14,4,FALSE),"")</f>
        <v>0-3</v>
      </c>
      <c r="D274" s="38" t="s">
        <v>10</v>
      </c>
      <c r="E274" s="31" t="str">
        <f>IFERROR(VLOOKUP(E268,sections!$I$4:$L$14,4,FALSE),"")</f>
        <v>0-3</v>
      </c>
      <c r="F274" s="38" t="str">
        <f>IFERROR(VLOOKUP(F270,sections!$I$4:$L$14,4,FALSE),"")</f>
        <v>0-3</v>
      </c>
      <c r="G274" s="39" t="s">
        <v>8</v>
      </c>
      <c r="H274" s="40"/>
      <c r="I274" s="41"/>
      <c r="N274" s="37"/>
    </row>
    <row r="275" spans="1:14" ht="12.75" customHeight="1" x14ac:dyDescent="0.6">
      <c r="A275" s="119"/>
      <c r="B275" s="114"/>
      <c r="C275" s="43">
        <f>IFERROR(VLOOKUP(C274,sections!$I$4:$L$14,2,FALSE),"")</f>
        <v>0</v>
      </c>
      <c r="D275" s="42">
        <f>IFERROR(VLOOKUP(D274,sections!$I$4:$L$14,2,FALSE),"")</f>
        <v>2.5</v>
      </c>
      <c r="E275" s="34">
        <f>IFERROR(VLOOKUP(E274,sections!$I$4:$L$14,2,FALSE),"")</f>
        <v>0</v>
      </c>
      <c r="F275" s="42">
        <f>IFERROR(VLOOKUP(F274,sections!$I$4:$L$14,2,FALSE),"")</f>
        <v>0</v>
      </c>
      <c r="G275" s="43">
        <f>IFERROR(VLOOKUP(G274,sections!$I$4:$L$14,2,FALSE),"")</f>
        <v>1.21</v>
      </c>
      <c r="H275" s="35">
        <f>IF(SUM(C275:G275)&gt;0,SUM(C275:G275),0.1)</f>
        <v>3.71</v>
      </c>
      <c r="I275" s="36"/>
      <c r="K275" s="6">
        <f>RANK(H275,H$3:H$464,0)</f>
        <v>188</v>
      </c>
      <c r="M275" s="6" t="str">
        <f>B274</f>
        <v>SWA Lena Burnard</v>
      </c>
      <c r="N275" s="37">
        <f>IFERROR(H275+I275,"")</f>
        <v>3.71</v>
      </c>
    </row>
    <row r="276" spans="1:14" ht="12.75" customHeight="1" x14ac:dyDescent="0.4">
      <c r="A276" s="118">
        <v>5</v>
      </c>
      <c r="B276" s="117" t="str">
        <f>sections!D55</f>
        <v>OTA Sue Taveuveu</v>
      </c>
      <c r="C276" s="38" t="str">
        <f>IFERROR(VLOOKUP(C270,sections!$I$4:$L$14,4,FALSE),"")</f>
        <v>1-3</v>
      </c>
      <c r="D276" s="31" t="str">
        <f>IFERROR(VLOOKUP(D268,sections!$I$4:$L$14,4,FALSE),"")</f>
        <v>1-3</v>
      </c>
      <c r="E276" s="38" t="str">
        <f>IFERROR(VLOOKUP(E272,sections!$I$4:$L$14,4,FALSE),"")</f>
        <v>0-3</v>
      </c>
      <c r="F276" s="39" t="s">
        <v>8</v>
      </c>
      <c r="G276" s="39" t="str">
        <f>IFERROR(VLOOKUP(G274,sections!$I$4:$L$14,4,FALSE),"")</f>
        <v>3-1</v>
      </c>
      <c r="H276" s="40"/>
      <c r="I276" s="41"/>
      <c r="N276" s="37"/>
    </row>
    <row r="277" spans="1:14" ht="12.75" customHeight="1" x14ac:dyDescent="0.6">
      <c r="A277" s="114"/>
      <c r="B277" s="114"/>
      <c r="C277" s="42">
        <f>IFERROR(VLOOKUP(C276,sections!$I$4:$L$14,2,FALSE),"")</f>
        <v>1.21</v>
      </c>
      <c r="D277" s="34">
        <f>IFERROR(VLOOKUP(D276,sections!$I$4:$L$14,2,FALSE),"")</f>
        <v>1.21</v>
      </c>
      <c r="E277" s="42">
        <f>IFERROR(VLOOKUP(E276,sections!$I$4:$L$14,2,FALSE),"")</f>
        <v>0</v>
      </c>
      <c r="F277" s="43">
        <f>IFERROR(VLOOKUP(F276,sections!$I$4:$L$14,2,FALSE),"")</f>
        <v>1.21</v>
      </c>
      <c r="G277" s="43">
        <f>IFERROR(VLOOKUP(G276,sections!$I$4:$L$14,2,FALSE),"")</f>
        <v>8.1999999999999993</v>
      </c>
      <c r="H277" s="35">
        <f>IF(SUM(C277:G277)&gt;0,SUM(C277:G277),0.1)</f>
        <v>11.829999999999998</v>
      </c>
      <c r="I277" s="36"/>
      <c r="K277" s="6">
        <f>RANK(H277,H$3:H$464,0)</f>
        <v>158</v>
      </c>
      <c r="M277" s="6" t="str">
        <f>B276</f>
        <v>OTA Sue Taveuveu</v>
      </c>
      <c r="N277" s="37">
        <f>IFERROR(H277+I277,"")</f>
        <v>11.829999999999998</v>
      </c>
    </row>
    <row r="278" spans="1:14" ht="12.75" customHeight="1" x14ac:dyDescent="0.4">
      <c r="A278" s="118">
        <v>6</v>
      </c>
      <c r="B278" s="117" t="str">
        <f>sections!D56</f>
        <v>PAT Kelly Pologa</v>
      </c>
      <c r="C278" s="31" t="str">
        <f>IFERROR(VLOOKUP(C268,sections!$I$4:$L$14,4,FALSE),"")</f>
        <v>2-3</v>
      </c>
      <c r="D278" s="38" t="str">
        <f>IFERROR(VLOOKUP(D274,sections!$I$4:$L$14,4,FALSE),"")</f>
        <v>3-2</v>
      </c>
      <c r="E278" s="39" t="str">
        <f>IFERROR(VLOOKUP(E270,sections!$I$4:$L$14,4,FALSE),"")</f>
        <v>1-3</v>
      </c>
      <c r="F278" s="39" t="str">
        <f>IFERROR(VLOOKUP(F276,sections!$I$4:$L$14,4,FALSE),"")</f>
        <v>3-1</v>
      </c>
      <c r="G278" s="38" t="str">
        <f>IFERROR(VLOOKUP(G272,sections!$I$4:$L$14,4,FALSE),"")</f>
        <v>0-3</v>
      </c>
      <c r="H278" s="40"/>
      <c r="I278" s="41"/>
      <c r="N278" s="37"/>
    </row>
    <row r="279" spans="1:14" ht="12.75" customHeight="1" x14ac:dyDescent="0.6">
      <c r="A279" s="114"/>
      <c r="B279" s="114"/>
      <c r="C279" s="34">
        <f>IFERROR(VLOOKUP(C278,sections!$I$4:$L$14,2,FALSE),"")</f>
        <v>2.5</v>
      </c>
      <c r="D279" s="42">
        <f>IFERROR(VLOOKUP(D278,sections!$I$4:$L$14,2,FALSE),"")</f>
        <v>8.1</v>
      </c>
      <c r="E279" s="43">
        <f>IFERROR(VLOOKUP(E278,sections!$I$4:$L$14,2,FALSE),"")</f>
        <v>1.21</v>
      </c>
      <c r="F279" s="43">
        <f>IFERROR(VLOOKUP(F278,sections!$I$4:$L$14,2,FALSE),"")</f>
        <v>8.1999999999999993</v>
      </c>
      <c r="G279" s="42">
        <f>IFERROR(VLOOKUP(G278,sections!$I$4:$L$14,2,FALSE),"")</f>
        <v>0</v>
      </c>
      <c r="H279" s="35">
        <f>IF(SUM(C279:G279)&gt;0,SUM(C279:G279),0.1)</f>
        <v>20.009999999999998</v>
      </c>
      <c r="I279" s="36"/>
      <c r="K279" s="6">
        <f>RANK(H279,H$3:H$464,0)</f>
        <v>115</v>
      </c>
      <c r="M279" s="6" t="str">
        <f>B278</f>
        <v>PAT Kelly Pologa</v>
      </c>
      <c r="N279" s="37">
        <f>IFERROR(H279+I279,"")</f>
        <v>20.009999999999998</v>
      </c>
    </row>
    <row r="280" spans="1:14" ht="12.75" customHeight="1" x14ac:dyDescent="0.35">
      <c r="N280" s="37"/>
    </row>
    <row r="281" spans="1:14" ht="12.75" customHeight="1" x14ac:dyDescent="0.7">
      <c r="A281" s="26" t="s">
        <v>676</v>
      </c>
      <c r="B281" s="27"/>
      <c r="C281" s="44">
        <v>1</v>
      </c>
      <c r="D281" s="44">
        <v>2</v>
      </c>
      <c r="E281" s="44">
        <v>3</v>
      </c>
      <c r="F281" s="44">
        <v>4</v>
      </c>
      <c r="G281" s="44">
        <v>5</v>
      </c>
      <c r="H281" s="29" t="s">
        <v>656</v>
      </c>
      <c r="I281" s="30"/>
      <c r="N281" s="37"/>
    </row>
    <row r="282" spans="1:14" ht="12.75" customHeight="1" x14ac:dyDescent="0.4">
      <c r="A282" s="118">
        <v>1</v>
      </c>
      <c r="B282" s="117" t="str">
        <f>sections!F51</f>
        <v>SWA Zane Burnard</v>
      </c>
      <c r="C282" s="31" t="s">
        <v>7</v>
      </c>
      <c r="D282" s="31" t="s">
        <v>5</v>
      </c>
      <c r="E282" s="31" t="s">
        <v>5</v>
      </c>
      <c r="F282" s="31" t="s">
        <v>9</v>
      </c>
      <c r="G282" s="31" t="s">
        <v>9</v>
      </c>
      <c r="H282" s="32"/>
      <c r="I282" s="33"/>
      <c r="N282" s="37"/>
    </row>
    <row r="283" spans="1:14" ht="12.75" customHeight="1" x14ac:dyDescent="0.6">
      <c r="A283" s="114"/>
      <c r="B283" s="114"/>
      <c r="C283" s="34">
        <f>IFERROR(VLOOKUP(C282,sections!$I$4:$L$14,2,FALSE),"")</f>
        <v>8.1999999999999993</v>
      </c>
      <c r="D283" s="34">
        <f>IFERROR(VLOOKUP(D282,sections!$I$4:$L$14,2,FALSE),"")</f>
        <v>8.31</v>
      </c>
      <c r="E283" s="34">
        <f>IFERROR(VLOOKUP(E282,sections!$I$4:$L$14,2,FALSE),"")</f>
        <v>8.31</v>
      </c>
      <c r="F283" s="34">
        <f>IFERROR(VLOOKUP(F282,sections!$I$4:$L$14,2,FALSE),"")</f>
        <v>8.1</v>
      </c>
      <c r="G283" s="34">
        <f>IFERROR(VLOOKUP(G282,sections!$I$4:$L$14,2,FALSE),"")</f>
        <v>8.1</v>
      </c>
      <c r="H283" s="35">
        <f>IF(SUM(C283:G283)&gt;0,SUM(C283:G283),0.1)</f>
        <v>41.02</v>
      </c>
      <c r="I283" s="36">
        <v>99</v>
      </c>
      <c r="K283" s="6">
        <f>RANK(H283,H$3:H$464,0)</f>
        <v>18</v>
      </c>
      <c r="M283" s="6" t="str">
        <f>B282</f>
        <v>SWA Zane Burnard</v>
      </c>
      <c r="N283" s="37">
        <f>IFERROR(H283+I283,"")</f>
        <v>140.02000000000001</v>
      </c>
    </row>
    <row r="284" spans="1:14" ht="12.75" customHeight="1" x14ac:dyDescent="0.4">
      <c r="A284" s="118">
        <v>2</v>
      </c>
      <c r="B284" s="117" t="str">
        <f>sections!F52</f>
        <v>WAI Saiju Thomas</v>
      </c>
      <c r="C284" s="38" t="s">
        <v>5</v>
      </c>
      <c r="D284" s="39" t="s">
        <v>6</v>
      </c>
      <c r="E284" s="39" t="s">
        <v>10</v>
      </c>
      <c r="F284" s="38" t="s">
        <v>5</v>
      </c>
      <c r="G284" s="31" t="str">
        <f>IFERROR(VLOOKUP(G282,sections!$I$4:$L$14,4,FALSE),"")</f>
        <v>2-3</v>
      </c>
      <c r="H284" s="40"/>
      <c r="I284" s="41"/>
      <c r="N284" s="37"/>
    </row>
    <row r="285" spans="1:14" ht="12.75" customHeight="1" x14ac:dyDescent="0.6">
      <c r="A285" s="114"/>
      <c r="B285" s="114"/>
      <c r="C285" s="42">
        <f>IFERROR(VLOOKUP(C284,sections!$I$4:$L$14,2,FALSE),"")</f>
        <v>8.31</v>
      </c>
      <c r="D285" s="43">
        <f>IFERROR(VLOOKUP(D284,sections!$I$4:$L$14,2,FALSE),"")</f>
        <v>0</v>
      </c>
      <c r="E285" s="43">
        <f>IFERROR(VLOOKUP(E284,sections!$I$4:$L$14,2,FALSE),"")</f>
        <v>2.5</v>
      </c>
      <c r="F285" s="42">
        <f>IFERROR(VLOOKUP(F284,sections!$I$4:$L$14,2,FALSE),"")</f>
        <v>8.31</v>
      </c>
      <c r="G285" s="34">
        <f>IFERROR(VLOOKUP(G284,sections!$I$4:$L$14,2,FALSE),"")</f>
        <v>2.5</v>
      </c>
      <c r="H285" s="35">
        <f>IF(SUM(C285:G285)&gt;0,SUM(C285:G285),0.1)</f>
        <v>21.62</v>
      </c>
      <c r="I285" s="36"/>
      <c r="K285" s="6">
        <f>RANK(H285,H$3:H$464,0)</f>
        <v>102</v>
      </c>
      <c r="M285" s="6" t="str">
        <f>B284</f>
        <v>WAI Saiju Thomas</v>
      </c>
      <c r="N285" s="37">
        <f>IFERROR(H285+I285,"")</f>
        <v>21.62</v>
      </c>
    </row>
    <row r="286" spans="1:14" ht="12.75" customHeight="1" x14ac:dyDescent="0.4">
      <c r="A286" s="118">
        <v>3</v>
      </c>
      <c r="B286" s="117" t="str">
        <f>sections!F53</f>
        <v>PUK Guy Timone Syme</v>
      </c>
      <c r="C286" s="39" t="s">
        <v>5</v>
      </c>
      <c r="D286" s="39" t="str">
        <f>IFERROR(VLOOKUP(D284,sections!$I$4:$L$14,4,FALSE),"")</f>
        <v>3-0</v>
      </c>
      <c r="E286" s="38" t="s">
        <v>8</v>
      </c>
      <c r="F286" s="31" t="str">
        <f>IFERROR(VLOOKUP(F282,sections!$I$4:$L$14,4,FALSE),"")</f>
        <v>2-3</v>
      </c>
      <c r="G286" s="38" t="s">
        <v>10</v>
      </c>
      <c r="H286" s="40"/>
      <c r="I286" s="41"/>
      <c r="N286" s="37"/>
    </row>
    <row r="287" spans="1:14" ht="12.75" customHeight="1" x14ac:dyDescent="0.6">
      <c r="A287" s="114"/>
      <c r="B287" s="114"/>
      <c r="C287" s="43">
        <f>IFERROR(VLOOKUP(C286,sections!$I$4:$L$14,2,FALSE),"")</f>
        <v>8.31</v>
      </c>
      <c r="D287" s="43">
        <f>IFERROR(VLOOKUP(D286,sections!$I$4:$L$14,2,FALSE),"")</f>
        <v>8.31</v>
      </c>
      <c r="E287" s="42">
        <f>IFERROR(VLOOKUP(E286,sections!$I$4:$L$14,2,FALSE),"")</f>
        <v>1.21</v>
      </c>
      <c r="F287" s="34">
        <f>IFERROR(VLOOKUP(F286,sections!$I$4:$L$14,2,FALSE),"")</f>
        <v>2.5</v>
      </c>
      <c r="G287" s="42">
        <f>IFERROR(VLOOKUP(G286,sections!$I$4:$L$14,2,FALSE),"")</f>
        <v>2.5</v>
      </c>
      <c r="H287" s="35">
        <f>IF(SUM(C287:G287)&gt;0,SUM(C287:G287),0.1)</f>
        <v>22.830000000000002</v>
      </c>
      <c r="I287" s="36">
        <v>57</v>
      </c>
      <c r="K287" s="6">
        <f>RANK(H287,H$3:H$464,0)</f>
        <v>99</v>
      </c>
      <c r="M287" s="6" t="str">
        <f>B286</f>
        <v>PUK Guy Timone Syme</v>
      </c>
      <c r="N287" s="37">
        <f>IFERROR(H287+I287,"")</f>
        <v>79.83</v>
      </c>
    </row>
    <row r="288" spans="1:14" ht="12.75" customHeight="1" x14ac:dyDescent="0.4">
      <c r="A288" s="118">
        <v>4</v>
      </c>
      <c r="B288" s="117" t="str">
        <f>sections!F54</f>
        <v>PAT Roy Garrett</v>
      </c>
      <c r="C288" s="39" t="str">
        <f>IFERROR(VLOOKUP(C286,sections!$I$4:$L$14,4,FALSE),"")</f>
        <v>0-3</v>
      </c>
      <c r="D288" s="38" t="s">
        <v>6</v>
      </c>
      <c r="E288" s="31" t="str">
        <f>IFERROR(VLOOKUP(E282,sections!$I$4:$L$14,4,FALSE),"")</f>
        <v>0-3</v>
      </c>
      <c r="F288" s="38" t="str">
        <f>IFERROR(VLOOKUP(F284,sections!$I$4:$L$14,4,FALSE),"")</f>
        <v>0-3</v>
      </c>
      <c r="G288" s="39" t="s">
        <v>10</v>
      </c>
      <c r="H288" s="40"/>
      <c r="I288" s="41"/>
      <c r="N288" s="37"/>
    </row>
    <row r="289" spans="1:14" ht="12.75" customHeight="1" x14ac:dyDescent="0.6">
      <c r="A289" s="119"/>
      <c r="B289" s="114"/>
      <c r="C289" s="43">
        <f>IFERROR(VLOOKUP(C288,sections!$I$4:$L$14,2,FALSE),"")</f>
        <v>0</v>
      </c>
      <c r="D289" s="42">
        <f>IFERROR(VLOOKUP(D288,sections!$I$4:$L$14,2,FALSE),"")</f>
        <v>0</v>
      </c>
      <c r="E289" s="34">
        <f>IFERROR(VLOOKUP(E288,sections!$I$4:$L$14,2,FALSE),"")</f>
        <v>0</v>
      </c>
      <c r="F289" s="42">
        <f>IFERROR(VLOOKUP(F288,sections!$I$4:$L$14,2,FALSE),"")</f>
        <v>0</v>
      </c>
      <c r="G289" s="43">
        <f>IFERROR(VLOOKUP(G288,sections!$I$4:$L$14,2,FALSE),"")</f>
        <v>2.5</v>
      </c>
      <c r="H289" s="35">
        <f>IF(SUM(C289:G289)&gt;0,SUM(C289:G289),0.1)</f>
        <v>2.5</v>
      </c>
      <c r="I289" s="36"/>
      <c r="K289" s="6">
        <f>RANK(H289,H$3:H$464,0)</f>
        <v>189</v>
      </c>
      <c r="M289" s="6" t="str">
        <f>B288</f>
        <v>PAT Roy Garrett</v>
      </c>
      <c r="N289" s="37">
        <f>IFERROR(H289+I289,"")</f>
        <v>2.5</v>
      </c>
    </row>
    <row r="290" spans="1:14" ht="12.75" customHeight="1" x14ac:dyDescent="0.4">
      <c r="A290" s="118">
        <v>5</v>
      </c>
      <c r="B290" s="117" t="str">
        <f>sections!F55</f>
        <v>TAUM Shona Blomquist</v>
      </c>
      <c r="C290" s="38" t="str">
        <f>IFERROR(VLOOKUP(C284,sections!$I$4:$L$14,4,FALSE),"")</f>
        <v>0-3</v>
      </c>
      <c r="D290" s="31" t="str">
        <f>IFERROR(VLOOKUP(D282,sections!$I$4:$L$14,4,FALSE),"")</f>
        <v>0-3</v>
      </c>
      <c r="E290" s="38" t="str">
        <f>IFERROR(VLOOKUP(E286,sections!$I$4:$L$14,4,FALSE),"")</f>
        <v>3-1</v>
      </c>
      <c r="F290" s="39" t="s">
        <v>8</v>
      </c>
      <c r="G290" s="39" t="str">
        <f>IFERROR(VLOOKUP(G288,sections!$I$4:$L$14,4,FALSE),"")</f>
        <v>3-2</v>
      </c>
      <c r="H290" s="40"/>
      <c r="I290" s="41"/>
      <c r="N290" s="37"/>
    </row>
    <row r="291" spans="1:14" ht="12.75" customHeight="1" x14ac:dyDescent="0.6">
      <c r="A291" s="114"/>
      <c r="B291" s="114"/>
      <c r="C291" s="42">
        <f>IFERROR(VLOOKUP(C290,sections!$I$4:$L$14,2,FALSE),"")</f>
        <v>0</v>
      </c>
      <c r="D291" s="34">
        <f>IFERROR(VLOOKUP(D290,sections!$I$4:$L$14,2,FALSE),"")</f>
        <v>0</v>
      </c>
      <c r="E291" s="42">
        <f>IFERROR(VLOOKUP(E290,sections!$I$4:$L$14,2,FALSE),"")</f>
        <v>8.1999999999999993</v>
      </c>
      <c r="F291" s="43">
        <f>IFERROR(VLOOKUP(F290,sections!$I$4:$L$14,2,FALSE),"")</f>
        <v>1.21</v>
      </c>
      <c r="G291" s="43">
        <f>IFERROR(VLOOKUP(G290,sections!$I$4:$L$14,2,FALSE),"")</f>
        <v>8.1</v>
      </c>
      <c r="H291" s="35">
        <f>IF(SUM(C291:G291)&gt;0,SUM(C291:G291),0.1)</f>
        <v>17.509999999999998</v>
      </c>
      <c r="I291" s="36"/>
      <c r="K291" s="6">
        <f>RANK(H291,H$3:H$464,0)</f>
        <v>136</v>
      </c>
      <c r="M291" s="6" t="str">
        <f>B290</f>
        <v>TAUM Shona Blomquist</v>
      </c>
      <c r="N291" s="37">
        <f>IFERROR(H291+I291,"")</f>
        <v>17.509999999999998</v>
      </c>
    </row>
    <row r="292" spans="1:14" ht="12.75" customHeight="1" x14ac:dyDescent="0.4">
      <c r="A292" s="118">
        <v>6</v>
      </c>
      <c r="B292" s="117" t="str">
        <f>sections!F56</f>
        <v>TGA Sam Bishop</v>
      </c>
      <c r="C292" s="31" t="str">
        <f>IFERROR(VLOOKUP(C282,sections!$I$4:$L$14,4,FALSE),"")</f>
        <v>1-3</v>
      </c>
      <c r="D292" s="38" t="str">
        <f>IFERROR(VLOOKUP(D288,sections!$I$4:$L$14,4,FALSE),"")</f>
        <v>3-0</v>
      </c>
      <c r="E292" s="39" t="str">
        <f>IFERROR(VLOOKUP(E284,sections!$I$4:$L$14,4,FALSE),"")</f>
        <v>3-2</v>
      </c>
      <c r="F292" s="39" t="str">
        <f>IFERROR(VLOOKUP(F290,sections!$I$4:$L$14,4,FALSE),"")</f>
        <v>3-1</v>
      </c>
      <c r="G292" s="38" t="str">
        <f>IFERROR(VLOOKUP(G286,sections!$I$4:$L$14,4,FALSE),"")</f>
        <v>3-2</v>
      </c>
      <c r="H292" s="40"/>
      <c r="I292" s="41"/>
      <c r="N292" s="37"/>
    </row>
    <row r="293" spans="1:14" ht="12.75" customHeight="1" x14ac:dyDescent="0.6">
      <c r="A293" s="114"/>
      <c r="B293" s="114"/>
      <c r="C293" s="34">
        <f>IFERROR(VLOOKUP(C292,sections!$I$4:$L$14,2,FALSE),"")</f>
        <v>1.21</v>
      </c>
      <c r="D293" s="42">
        <f>IFERROR(VLOOKUP(D292,sections!$I$4:$L$14,2,FALSE),"")</f>
        <v>8.31</v>
      </c>
      <c r="E293" s="43">
        <f>IFERROR(VLOOKUP(E292,sections!$I$4:$L$14,2,FALSE),"")</f>
        <v>8.1</v>
      </c>
      <c r="F293" s="43">
        <f>IFERROR(VLOOKUP(F292,sections!$I$4:$L$14,2,FALSE),"")</f>
        <v>8.1999999999999993</v>
      </c>
      <c r="G293" s="42">
        <f>IFERROR(VLOOKUP(G292,sections!$I$4:$L$14,2,FALSE),"")</f>
        <v>8.1</v>
      </c>
      <c r="H293" s="35">
        <f>IF(SUM(C293:G293)&gt;0,SUM(C293:G293),0.1)</f>
        <v>33.919999999999995</v>
      </c>
      <c r="I293" s="36">
        <v>57</v>
      </c>
      <c r="K293" s="6">
        <f>RANK(H293,H$3:H$464,0)</f>
        <v>52</v>
      </c>
      <c r="M293" s="6" t="str">
        <f>B292</f>
        <v>TGA Sam Bishop</v>
      </c>
      <c r="N293" s="37">
        <f>IFERROR(H293+I293,"")</f>
        <v>90.919999999999987</v>
      </c>
    </row>
    <row r="294" spans="1:14" ht="12.75" customHeight="1" x14ac:dyDescent="0.35">
      <c r="N294" s="37"/>
    </row>
    <row r="295" spans="1:14" ht="12.75" customHeight="1" x14ac:dyDescent="0.7">
      <c r="A295" s="26" t="s">
        <v>677</v>
      </c>
      <c r="B295" s="27"/>
      <c r="C295" s="44">
        <v>1</v>
      </c>
      <c r="D295" s="44">
        <v>2</v>
      </c>
      <c r="E295" s="44">
        <v>3</v>
      </c>
      <c r="F295" s="44">
        <v>4</v>
      </c>
      <c r="G295" s="44">
        <v>5</v>
      </c>
      <c r="H295" s="29" t="s">
        <v>656</v>
      </c>
      <c r="I295" s="30"/>
      <c r="N295" s="37"/>
    </row>
    <row r="296" spans="1:14" ht="12.75" customHeight="1" x14ac:dyDescent="0.4">
      <c r="A296" s="118">
        <v>1</v>
      </c>
      <c r="B296" s="117" t="str">
        <f>sections!B59</f>
        <v>TOK Gill Mitchell</v>
      </c>
      <c r="C296" s="31" t="s">
        <v>5</v>
      </c>
      <c r="D296" s="31" t="s">
        <v>9</v>
      </c>
      <c r="E296" s="31" t="s">
        <v>9</v>
      </c>
      <c r="F296" s="31" t="s">
        <v>10</v>
      </c>
      <c r="G296" s="31" t="s">
        <v>6</v>
      </c>
      <c r="H296" s="32"/>
      <c r="I296" s="33"/>
      <c r="N296" s="37"/>
    </row>
    <row r="297" spans="1:14" ht="12.75" customHeight="1" x14ac:dyDescent="0.6">
      <c r="A297" s="114"/>
      <c r="B297" s="114"/>
      <c r="C297" s="34">
        <f>IFERROR(VLOOKUP(C296,sections!$I$4:$L$14,2,FALSE),"")</f>
        <v>8.31</v>
      </c>
      <c r="D297" s="34">
        <f>IFERROR(VLOOKUP(D296,sections!$I$4:$L$14,2,FALSE),"")</f>
        <v>8.1</v>
      </c>
      <c r="E297" s="34">
        <f>IFERROR(VLOOKUP(E296,sections!$I$4:$L$14,2,FALSE),"")</f>
        <v>8.1</v>
      </c>
      <c r="F297" s="34">
        <f>IFERROR(VLOOKUP(F296,sections!$I$4:$L$14,2,FALSE),"")</f>
        <v>2.5</v>
      </c>
      <c r="G297" s="34">
        <f>IFERROR(VLOOKUP(G296,sections!$I$4:$L$14,2,FALSE),"")</f>
        <v>0</v>
      </c>
      <c r="H297" s="35">
        <f>IF(SUM(C297:G297)&gt;0,SUM(C297:G297),0.1)</f>
        <v>27.009999999999998</v>
      </c>
      <c r="I297" s="36">
        <v>57</v>
      </c>
      <c r="K297" s="6">
        <f>RANK(H297,H$3:H$464,0)</f>
        <v>83</v>
      </c>
      <c r="M297" s="6" t="str">
        <f>B296</f>
        <v>TOK Gill Mitchell</v>
      </c>
      <c r="N297" s="37">
        <f>IFERROR(H297+I297,"")</f>
        <v>84.009999999999991</v>
      </c>
    </row>
    <row r="298" spans="1:14" ht="12.75" customHeight="1" x14ac:dyDescent="0.4">
      <c r="A298" s="118">
        <v>2</v>
      </c>
      <c r="B298" s="117" t="str">
        <f>sections!B60</f>
        <v>NPL Jesse Laursen</v>
      </c>
      <c r="C298" s="38" t="s">
        <v>9</v>
      </c>
      <c r="D298" s="39" t="s">
        <v>8</v>
      </c>
      <c r="E298" s="39" t="s">
        <v>5</v>
      </c>
      <c r="F298" s="38" t="s">
        <v>5</v>
      </c>
      <c r="G298" s="31" t="str">
        <f>IFERROR(VLOOKUP(G296,sections!$I$4:$L$14,4,FALSE),"")</f>
        <v>3-0</v>
      </c>
      <c r="H298" s="40"/>
      <c r="I298" s="41"/>
      <c r="N298" s="37"/>
    </row>
    <row r="299" spans="1:14" ht="12.75" customHeight="1" x14ac:dyDescent="0.6">
      <c r="A299" s="114"/>
      <c r="B299" s="114"/>
      <c r="C299" s="42">
        <f>IFERROR(VLOOKUP(C298,sections!$I$4:$L$14,2,FALSE),"")</f>
        <v>8.1</v>
      </c>
      <c r="D299" s="43">
        <f>IFERROR(VLOOKUP(D298,sections!$I$4:$L$14,2,FALSE),"")</f>
        <v>1.21</v>
      </c>
      <c r="E299" s="43">
        <f>IFERROR(VLOOKUP(E298,sections!$I$4:$L$14,2,FALSE),"")</f>
        <v>8.31</v>
      </c>
      <c r="F299" s="42">
        <f>IFERROR(VLOOKUP(F298,sections!$I$4:$L$14,2,FALSE),"")</f>
        <v>8.31</v>
      </c>
      <c r="G299" s="34">
        <f>IFERROR(VLOOKUP(G298,sections!$I$4:$L$14,2,FALSE),"")</f>
        <v>8.31</v>
      </c>
      <c r="H299" s="35">
        <f>IF(SUM(C299:G299)&gt;0,SUM(C299:G299),0.1)</f>
        <v>34.24</v>
      </c>
      <c r="I299" s="36">
        <v>57</v>
      </c>
      <c r="K299" s="6">
        <f>RANK(H299,H$3:H$464,0)</f>
        <v>42</v>
      </c>
      <c r="M299" s="6" t="str">
        <f>B298</f>
        <v>NPL Jesse Laursen</v>
      </c>
      <c r="N299" s="37">
        <f>IFERROR(H299+I299,"")</f>
        <v>91.240000000000009</v>
      </c>
    </row>
    <row r="300" spans="1:14" ht="12.75" customHeight="1" x14ac:dyDescent="0.4">
      <c r="A300" s="118">
        <v>3</v>
      </c>
      <c r="B300" s="117" t="str">
        <f>sections!B61</f>
        <v>MNU David Fleming</v>
      </c>
      <c r="C300" s="39" t="s">
        <v>5</v>
      </c>
      <c r="D300" s="39" t="str">
        <f>IFERROR(VLOOKUP(D298,sections!$I$4:$L$14,4,FALSE),"")</f>
        <v>3-1</v>
      </c>
      <c r="E300" s="38" t="s">
        <v>5</v>
      </c>
      <c r="F300" s="31" t="str">
        <f>IFERROR(VLOOKUP(F296,sections!$I$4:$L$14,4,FALSE),"")</f>
        <v>3-2</v>
      </c>
      <c r="G300" s="38" t="s">
        <v>5</v>
      </c>
      <c r="H300" s="40"/>
      <c r="I300" s="41"/>
      <c r="N300" s="37"/>
    </row>
    <row r="301" spans="1:14" ht="12.75" customHeight="1" x14ac:dyDescent="0.6">
      <c r="A301" s="114"/>
      <c r="B301" s="114"/>
      <c r="C301" s="43">
        <f>IFERROR(VLOOKUP(C300,sections!$I$4:$L$14,2,FALSE),"")</f>
        <v>8.31</v>
      </c>
      <c r="D301" s="43">
        <f>IFERROR(VLOOKUP(D300,sections!$I$4:$L$14,2,FALSE),"")</f>
        <v>8.1999999999999993</v>
      </c>
      <c r="E301" s="42">
        <f>IFERROR(VLOOKUP(E300,sections!$I$4:$L$14,2,FALSE),"")</f>
        <v>8.31</v>
      </c>
      <c r="F301" s="34">
        <f>IFERROR(VLOOKUP(F300,sections!$I$4:$L$14,2,FALSE),"")</f>
        <v>8.1</v>
      </c>
      <c r="G301" s="42">
        <f>IFERROR(VLOOKUP(G300,sections!$I$4:$L$14,2,FALSE),"")</f>
        <v>8.31</v>
      </c>
      <c r="H301" s="35">
        <f>IF(SUM(C301:G301)&gt;0,SUM(C301:G301),0.1)</f>
        <v>41.230000000000004</v>
      </c>
      <c r="I301" s="36">
        <v>99</v>
      </c>
      <c r="K301" s="6">
        <f>RANK(H301,H$3:H$464,0)</f>
        <v>8</v>
      </c>
      <c r="M301" s="6" t="str">
        <f>B300</f>
        <v>MNU David Fleming</v>
      </c>
      <c r="N301" s="37">
        <f>IFERROR(H301+I301,"")</f>
        <v>140.23000000000002</v>
      </c>
    </row>
    <row r="302" spans="1:14" ht="12.75" customHeight="1" x14ac:dyDescent="0.4">
      <c r="A302" s="118">
        <v>4</v>
      </c>
      <c r="B302" s="117" t="str">
        <f>sections!B62</f>
        <v>PAT Steve Argus</v>
      </c>
      <c r="C302" s="39" t="str">
        <f>IFERROR(VLOOKUP(C300,sections!$I$4:$L$14,4,FALSE),"")</f>
        <v>0-3</v>
      </c>
      <c r="D302" s="38" t="s">
        <v>5</v>
      </c>
      <c r="E302" s="31" t="str">
        <f>IFERROR(VLOOKUP(E296,sections!$I$4:$L$14,4,FALSE),"")</f>
        <v>2-3</v>
      </c>
      <c r="F302" s="38" t="str">
        <f>IFERROR(VLOOKUP(F298,sections!$I$4:$L$14,4,FALSE),"")</f>
        <v>0-3</v>
      </c>
      <c r="G302" s="39" t="s">
        <v>9</v>
      </c>
      <c r="H302" s="40"/>
      <c r="I302" s="41"/>
      <c r="N302" s="37"/>
    </row>
    <row r="303" spans="1:14" ht="12.75" customHeight="1" x14ac:dyDescent="0.6">
      <c r="A303" s="119"/>
      <c r="B303" s="114"/>
      <c r="C303" s="43">
        <f>IFERROR(VLOOKUP(C302,sections!$I$4:$L$14,2,FALSE),"")</f>
        <v>0</v>
      </c>
      <c r="D303" s="42">
        <f>IFERROR(VLOOKUP(D302,sections!$I$4:$L$14,2,FALSE),"")</f>
        <v>8.31</v>
      </c>
      <c r="E303" s="34">
        <f>IFERROR(VLOOKUP(E302,sections!$I$4:$L$14,2,FALSE),"")</f>
        <v>2.5</v>
      </c>
      <c r="F303" s="42">
        <f>IFERROR(VLOOKUP(F302,sections!$I$4:$L$14,2,FALSE),"")</f>
        <v>0</v>
      </c>
      <c r="G303" s="43">
        <f>IFERROR(VLOOKUP(G302,sections!$I$4:$L$14,2,FALSE),"")</f>
        <v>8.1</v>
      </c>
      <c r="H303" s="35">
        <f>IF(SUM(C303:G303)&gt;0,SUM(C303:G303),0.1)</f>
        <v>18.91</v>
      </c>
      <c r="I303" s="36"/>
      <c r="K303" s="6">
        <f>RANK(H303,H$3:H$464,0)</f>
        <v>124</v>
      </c>
      <c r="M303" s="6" t="str">
        <f>B302</f>
        <v>PAT Steve Argus</v>
      </c>
      <c r="N303" s="37">
        <f>IFERROR(H303+I303,"")</f>
        <v>18.91</v>
      </c>
    </row>
    <row r="304" spans="1:14" ht="12.75" customHeight="1" x14ac:dyDescent="0.4">
      <c r="A304" s="118">
        <v>5</v>
      </c>
      <c r="B304" s="117" t="str">
        <f>sections!B63</f>
        <v>NLR Ryan  Farrell</v>
      </c>
      <c r="C304" s="38" t="str">
        <f>IFERROR(VLOOKUP(C298,sections!$I$4:$L$14,4,FALSE),"")</f>
        <v>2-3</v>
      </c>
      <c r="D304" s="31" t="str">
        <f>IFERROR(VLOOKUP(D296,sections!$I$4:$L$14,4,FALSE),"")</f>
        <v>2-3</v>
      </c>
      <c r="E304" s="38" t="str">
        <f>IFERROR(VLOOKUP(E300,sections!$I$4:$L$14,4,FALSE),"")</f>
        <v>0-3</v>
      </c>
      <c r="F304" s="39" t="s">
        <v>5</v>
      </c>
      <c r="G304" s="39" t="str">
        <f>IFERROR(VLOOKUP(G302,sections!$I$4:$L$14,4,FALSE),"")</f>
        <v>2-3</v>
      </c>
      <c r="H304" s="40"/>
      <c r="I304" s="41"/>
      <c r="N304" s="37"/>
    </row>
    <row r="305" spans="1:14" ht="12.75" customHeight="1" x14ac:dyDescent="0.6">
      <c r="A305" s="114"/>
      <c r="B305" s="114"/>
      <c r="C305" s="42">
        <f>IFERROR(VLOOKUP(C304,sections!$I$4:$L$14,2,FALSE),"")</f>
        <v>2.5</v>
      </c>
      <c r="D305" s="34">
        <f>IFERROR(VLOOKUP(D304,sections!$I$4:$L$14,2,FALSE),"")</f>
        <v>2.5</v>
      </c>
      <c r="E305" s="42">
        <f>IFERROR(VLOOKUP(E304,sections!$I$4:$L$14,2,FALSE),"")</f>
        <v>0</v>
      </c>
      <c r="F305" s="43">
        <f>IFERROR(VLOOKUP(F304,sections!$I$4:$L$14,2,FALSE),"")</f>
        <v>8.31</v>
      </c>
      <c r="G305" s="43">
        <f>IFERROR(VLOOKUP(G304,sections!$I$4:$L$14,2,FALSE),"")</f>
        <v>2.5</v>
      </c>
      <c r="H305" s="35">
        <f>IF(SUM(C305:G305)&gt;0,SUM(C305:G305),0.1)</f>
        <v>15.81</v>
      </c>
      <c r="I305" s="36"/>
      <c r="K305" s="6">
        <f>RANK(H305,H$3:H$464,0)</f>
        <v>144</v>
      </c>
      <c r="M305" s="6" t="str">
        <f>B304</f>
        <v>NLR Ryan  Farrell</v>
      </c>
      <c r="N305" s="37">
        <f>IFERROR(H305+I305,"")</f>
        <v>15.81</v>
      </c>
    </row>
    <row r="306" spans="1:14" ht="12.75" customHeight="1" x14ac:dyDescent="0.4">
      <c r="A306" s="118">
        <v>6</v>
      </c>
      <c r="B306" s="117" t="str">
        <f>sections!B64</f>
        <v>TGA Patuwai Woods</v>
      </c>
      <c r="C306" s="31" t="str">
        <f>IFERROR(VLOOKUP(C296,sections!$I$4:$L$14,4,FALSE),"")</f>
        <v>0-3</v>
      </c>
      <c r="D306" s="38" t="str">
        <f>IFERROR(VLOOKUP(D302,sections!$I$4:$L$14,4,FALSE),"")</f>
        <v>0-3</v>
      </c>
      <c r="E306" s="39" t="str">
        <f>IFERROR(VLOOKUP(E298,sections!$I$4:$L$14,4,FALSE),"")</f>
        <v>0-3</v>
      </c>
      <c r="F306" s="39" t="str">
        <f>IFERROR(VLOOKUP(F304,sections!$I$4:$L$14,4,FALSE),"")</f>
        <v>0-3</v>
      </c>
      <c r="G306" s="38" t="str">
        <f>IFERROR(VLOOKUP(G300,sections!$I$4:$L$14,4,FALSE),"")</f>
        <v>0-3</v>
      </c>
      <c r="H306" s="40"/>
      <c r="I306" s="41"/>
      <c r="N306" s="37"/>
    </row>
    <row r="307" spans="1:14" ht="12.75" customHeight="1" x14ac:dyDescent="0.6">
      <c r="A307" s="114"/>
      <c r="B307" s="114"/>
      <c r="C307" s="34">
        <f>IFERROR(VLOOKUP(C306,sections!$I$4:$L$14,2,FALSE),"")</f>
        <v>0</v>
      </c>
      <c r="D307" s="42">
        <f>IFERROR(VLOOKUP(D306,sections!$I$4:$L$14,2,FALSE),"")</f>
        <v>0</v>
      </c>
      <c r="E307" s="43">
        <f>IFERROR(VLOOKUP(E306,sections!$I$4:$L$14,2,FALSE),"")</f>
        <v>0</v>
      </c>
      <c r="F307" s="43">
        <f>IFERROR(VLOOKUP(F306,sections!$I$4:$L$14,2,FALSE),"")</f>
        <v>0</v>
      </c>
      <c r="G307" s="42">
        <f>IFERROR(VLOOKUP(G306,sections!$I$4:$L$14,2,FALSE),"")</f>
        <v>0</v>
      </c>
      <c r="H307" s="35">
        <f>IF(SUM(C307:G307)&gt;0,SUM(C307:G307),0.1)</f>
        <v>0.1</v>
      </c>
      <c r="I307" s="36"/>
      <c r="K307" s="6">
        <f>RANK(H307,H$3:H$464,0)</f>
        <v>195</v>
      </c>
      <c r="M307" s="6" t="str">
        <f>B306</f>
        <v>TGA Patuwai Woods</v>
      </c>
      <c r="N307" s="37">
        <f>IFERROR(H307+I307,"")</f>
        <v>0.1</v>
      </c>
    </row>
    <row r="308" spans="1:14" ht="12.75" customHeight="1" x14ac:dyDescent="0.35">
      <c r="N308" s="37"/>
    </row>
    <row r="309" spans="1:14" ht="12.75" customHeight="1" x14ac:dyDescent="0.7">
      <c r="A309" s="26" t="s">
        <v>678</v>
      </c>
      <c r="B309" s="27"/>
      <c r="C309" s="44">
        <v>1</v>
      </c>
      <c r="D309" s="44">
        <v>2</v>
      </c>
      <c r="E309" s="44">
        <v>3</v>
      </c>
      <c r="F309" s="44">
        <v>4</v>
      </c>
      <c r="G309" s="44">
        <v>5</v>
      </c>
      <c r="H309" s="29" t="s">
        <v>656</v>
      </c>
      <c r="I309" s="30"/>
      <c r="N309" s="37"/>
    </row>
    <row r="310" spans="1:14" ht="12.75" customHeight="1" x14ac:dyDescent="0.4">
      <c r="A310" s="118">
        <v>1</v>
      </c>
      <c r="B310" s="117" t="str">
        <f>sections!D59</f>
        <v>TOK Des Blair</v>
      </c>
      <c r="C310" s="31" t="s">
        <v>5</v>
      </c>
      <c r="D310" s="31" t="s">
        <v>5</v>
      </c>
      <c r="E310" s="31" t="s">
        <v>5</v>
      </c>
      <c r="F310" s="31" t="s">
        <v>5</v>
      </c>
      <c r="G310" s="31" t="s">
        <v>10</v>
      </c>
      <c r="H310" s="32"/>
      <c r="I310" s="33"/>
      <c r="N310" s="37"/>
    </row>
    <row r="311" spans="1:14" ht="12.75" customHeight="1" x14ac:dyDescent="0.6">
      <c r="A311" s="114"/>
      <c r="B311" s="114"/>
      <c r="C311" s="34">
        <f>IFERROR(VLOOKUP(C310,sections!$I$4:$L$14,2,FALSE),"")</f>
        <v>8.31</v>
      </c>
      <c r="D311" s="34">
        <f>IFERROR(VLOOKUP(D310,sections!$I$4:$L$14,2,FALSE),"")</f>
        <v>8.31</v>
      </c>
      <c r="E311" s="34">
        <f>IFERROR(VLOOKUP(E310,sections!$I$4:$L$14,2,FALSE),"")</f>
        <v>8.31</v>
      </c>
      <c r="F311" s="34">
        <f>IFERROR(VLOOKUP(F310,sections!$I$4:$L$14,2,FALSE),"")</f>
        <v>8.31</v>
      </c>
      <c r="G311" s="34">
        <f>IFERROR(VLOOKUP(G310,sections!$I$4:$L$14,2,FALSE),"")</f>
        <v>2.5</v>
      </c>
      <c r="H311" s="35">
        <f>IF(SUM(C311:G311)&gt;0,SUM(C311:G311),0.1)</f>
        <v>35.74</v>
      </c>
      <c r="I311" s="36">
        <v>57</v>
      </c>
      <c r="K311" s="6">
        <f>RANK(H311,H$3:H$464,0)</f>
        <v>25</v>
      </c>
      <c r="M311" s="6" t="str">
        <f>B310</f>
        <v>TOK Des Blair</v>
      </c>
      <c r="N311" s="37">
        <f>IFERROR(H311+I311,"")</f>
        <v>92.740000000000009</v>
      </c>
    </row>
    <row r="312" spans="1:14" ht="12.75" customHeight="1" x14ac:dyDescent="0.4">
      <c r="A312" s="118">
        <v>2</v>
      </c>
      <c r="B312" s="117" t="str">
        <f>sections!D60</f>
        <v>PAT Frank Edwards</v>
      </c>
      <c r="C312" s="38" t="s">
        <v>5</v>
      </c>
      <c r="D312" s="39" t="s">
        <v>9</v>
      </c>
      <c r="E312" s="39" t="s">
        <v>7</v>
      </c>
      <c r="F312" s="38" t="s">
        <v>9</v>
      </c>
      <c r="G312" s="31" t="str">
        <f>IFERROR(VLOOKUP(G310,sections!$I$4:$L$14,4,FALSE),"")</f>
        <v>3-2</v>
      </c>
      <c r="H312" s="40"/>
      <c r="I312" s="41"/>
      <c r="N312" s="37"/>
    </row>
    <row r="313" spans="1:14" ht="12.75" customHeight="1" x14ac:dyDescent="0.6">
      <c r="A313" s="114"/>
      <c r="B313" s="114"/>
      <c r="C313" s="42">
        <f>IFERROR(VLOOKUP(C312,sections!$I$4:$L$14,2,FALSE),"")</f>
        <v>8.31</v>
      </c>
      <c r="D313" s="43">
        <f>IFERROR(VLOOKUP(D312,sections!$I$4:$L$14,2,FALSE),"")</f>
        <v>8.1</v>
      </c>
      <c r="E313" s="43">
        <f>IFERROR(VLOOKUP(E312,sections!$I$4:$L$14,2,FALSE),"")</f>
        <v>8.1999999999999993</v>
      </c>
      <c r="F313" s="42">
        <f>IFERROR(VLOOKUP(F312,sections!$I$4:$L$14,2,FALSE),"")</f>
        <v>8.1</v>
      </c>
      <c r="G313" s="34">
        <f>IFERROR(VLOOKUP(G312,sections!$I$4:$L$14,2,FALSE),"")</f>
        <v>8.1</v>
      </c>
      <c r="H313" s="35">
        <f>IF(SUM(C313:G313)&gt;0,SUM(C313:G313),0.1)</f>
        <v>40.81</v>
      </c>
      <c r="I313" s="36">
        <v>99</v>
      </c>
      <c r="K313" s="6">
        <f>RANK(H313,H$3:H$464,0)</f>
        <v>24</v>
      </c>
      <c r="M313" s="6" t="str">
        <f>B312</f>
        <v>PAT Frank Edwards</v>
      </c>
      <c r="N313" s="37">
        <f>IFERROR(H313+I313,"")</f>
        <v>139.81</v>
      </c>
    </row>
    <row r="314" spans="1:14" ht="12.75" customHeight="1" x14ac:dyDescent="0.4">
      <c r="A314" s="118">
        <v>3</v>
      </c>
      <c r="B314" s="117" t="str">
        <f>sections!D61</f>
        <v>NPL Shaun Wall</v>
      </c>
      <c r="C314" s="39" t="s">
        <v>9</v>
      </c>
      <c r="D314" s="39" t="str">
        <f>IFERROR(VLOOKUP(D312,sections!$I$4:$L$14,4,FALSE),"")</f>
        <v>2-3</v>
      </c>
      <c r="E314" s="38" t="s">
        <v>7</v>
      </c>
      <c r="F314" s="31" t="str">
        <f>IFERROR(VLOOKUP(F310,sections!$I$4:$L$14,4,FALSE),"")</f>
        <v>0-3</v>
      </c>
      <c r="G314" s="38" t="s">
        <v>5</v>
      </c>
      <c r="H314" s="40"/>
      <c r="I314" s="41"/>
      <c r="N314" s="37"/>
    </row>
    <row r="315" spans="1:14" ht="12.75" customHeight="1" x14ac:dyDescent="0.6">
      <c r="A315" s="114"/>
      <c r="B315" s="114"/>
      <c r="C315" s="43">
        <f>IFERROR(VLOOKUP(C314,sections!$I$4:$L$14,2,FALSE),"")</f>
        <v>8.1</v>
      </c>
      <c r="D315" s="43">
        <f>IFERROR(VLOOKUP(D314,sections!$I$4:$L$14,2,FALSE),"")</f>
        <v>2.5</v>
      </c>
      <c r="E315" s="42">
        <f>IFERROR(VLOOKUP(E314,sections!$I$4:$L$14,2,FALSE),"")</f>
        <v>8.1999999999999993</v>
      </c>
      <c r="F315" s="34">
        <f>IFERROR(VLOOKUP(F314,sections!$I$4:$L$14,2,FALSE),"")</f>
        <v>0</v>
      </c>
      <c r="G315" s="42">
        <f>IFERROR(VLOOKUP(G314,sections!$I$4:$L$14,2,FALSE),"")</f>
        <v>8.31</v>
      </c>
      <c r="H315" s="35">
        <f>IF(SUM(C315:G315)&gt;0,SUM(C315:G315),0.1)</f>
        <v>27.11</v>
      </c>
      <c r="I315" s="36">
        <v>57</v>
      </c>
      <c r="K315" s="6">
        <f>RANK(H315,H$3:H$464,0)</f>
        <v>77</v>
      </c>
      <c r="M315" s="6" t="str">
        <f>B314</f>
        <v>NPL Shaun Wall</v>
      </c>
      <c r="N315" s="37">
        <f>IFERROR(H315+I315,"")</f>
        <v>84.11</v>
      </c>
    </row>
    <row r="316" spans="1:14" ht="12.75" customHeight="1" x14ac:dyDescent="0.4">
      <c r="A316" s="118">
        <v>4</v>
      </c>
      <c r="B316" s="117" t="str">
        <f>sections!D62</f>
        <v>GLE Gaylene Bullmore-Aull</v>
      </c>
      <c r="C316" s="39" t="str">
        <f>IFERROR(VLOOKUP(C314,sections!$I$4:$L$14,4,FALSE),"")</f>
        <v>2-3</v>
      </c>
      <c r="D316" s="38" t="s">
        <v>9</v>
      </c>
      <c r="E316" s="31" t="str">
        <f>IFERROR(VLOOKUP(E310,sections!$I$4:$L$14,4,FALSE),"")</f>
        <v>0-3</v>
      </c>
      <c r="F316" s="38" t="str">
        <f>IFERROR(VLOOKUP(F312,sections!$I$4:$L$14,4,FALSE),"")</f>
        <v>2-3</v>
      </c>
      <c r="G316" s="39" t="s">
        <v>10</v>
      </c>
      <c r="H316" s="40"/>
      <c r="I316" s="41"/>
      <c r="N316" s="37"/>
    </row>
    <row r="317" spans="1:14" ht="12.75" customHeight="1" x14ac:dyDescent="0.6">
      <c r="A317" s="119"/>
      <c r="B317" s="114"/>
      <c r="C317" s="43">
        <f>IFERROR(VLOOKUP(C316,sections!$I$4:$L$14,2,FALSE),"")</f>
        <v>2.5</v>
      </c>
      <c r="D317" s="42">
        <f>IFERROR(VLOOKUP(D316,sections!$I$4:$L$14,2,FALSE),"")</f>
        <v>8.1</v>
      </c>
      <c r="E317" s="34">
        <f>IFERROR(VLOOKUP(E316,sections!$I$4:$L$14,2,FALSE),"")</f>
        <v>0</v>
      </c>
      <c r="F317" s="42">
        <f>IFERROR(VLOOKUP(F316,sections!$I$4:$L$14,2,FALSE),"")</f>
        <v>2.5</v>
      </c>
      <c r="G317" s="43">
        <f>IFERROR(VLOOKUP(G316,sections!$I$4:$L$14,2,FALSE),"")</f>
        <v>2.5</v>
      </c>
      <c r="H317" s="35">
        <f>IF(SUM(C317:G317)&gt;0,SUM(C317:G317),0.1)</f>
        <v>15.6</v>
      </c>
      <c r="I317" s="36"/>
      <c r="K317" s="6">
        <f>RANK(H317,H$3:H$464,0)</f>
        <v>147</v>
      </c>
      <c r="M317" s="6" t="str">
        <f>B316</f>
        <v>GLE Gaylene Bullmore-Aull</v>
      </c>
      <c r="N317" s="37">
        <f>IFERROR(H317+I317,"")</f>
        <v>15.6</v>
      </c>
    </row>
    <row r="318" spans="1:14" ht="12.75" customHeight="1" x14ac:dyDescent="0.4">
      <c r="A318" s="118">
        <v>5</v>
      </c>
      <c r="B318" s="117" t="str">
        <f>sections!D63</f>
        <v>BIR Palanitina Fatuesi</v>
      </c>
      <c r="C318" s="38" t="str">
        <f>IFERROR(VLOOKUP(C312,sections!$I$4:$L$14,4,FALSE),"")</f>
        <v>0-3</v>
      </c>
      <c r="D318" s="31" t="str">
        <f>IFERROR(VLOOKUP(D310,sections!$I$4:$L$14,4,FALSE),"")</f>
        <v>0-3</v>
      </c>
      <c r="E318" s="38" t="str">
        <f>IFERROR(VLOOKUP(E314,sections!$I$4:$L$14,4,FALSE),"")</f>
        <v>1-3</v>
      </c>
      <c r="F318" s="39" t="s">
        <v>9</v>
      </c>
      <c r="G318" s="39" t="str">
        <f>IFERROR(VLOOKUP(G316,sections!$I$4:$L$14,4,FALSE),"")</f>
        <v>3-2</v>
      </c>
      <c r="H318" s="40"/>
      <c r="I318" s="41"/>
      <c r="N318" s="37"/>
    </row>
    <row r="319" spans="1:14" ht="12.75" customHeight="1" x14ac:dyDescent="0.6">
      <c r="A319" s="114"/>
      <c r="B319" s="114"/>
      <c r="C319" s="42">
        <f>IFERROR(VLOOKUP(C318,sections!$I$4:$L$14,2,FALSE),"")</f>
        <v>0</v>
      </c>
      <c r="D319" s="34">
        <f>IFERROR(VLOOKUP(D318,sections!$I$4:$L$14,2,FALSE),"")</f>
        <v>0</v>
      </c>
      <c r="E319" s="42">
        <f>IFERROR(VLOOKUP(E318,sections!$I$4:$L$14,2,FALSE),"")</f>
        <v>1.21</v>
      </c>
      <c r="F319" s="43">
        <f>IFERROR(VLOOKUP(F318,sections!$I$4:$L$14,2,FALSE),"")</f>
        <v>8.1</v>
      </c>
      <c r="G319" s="43">
        <f>IFERROR(VLOOKUP(G318,sections!$I$4:$L$14,2,FALSE),"")</f>
        <v>8.1</v>
      </c>
      <c r="H319" s="35">
        <f>IF(SUM(C319:G319)&gt;0,SUM(C319:G319),0.1)</f>
        <v>17.409999999999997</v>
      </c>
      <c r="I319" s="36"/>
      <c r="K319" s="6">
        <f>RANK(H319,H$3:H$464,0)</f>
        <v>139</v>
      </c>
      <c r="M319" s="6" t="str">
        <f>B318</f>
        <v>BIR Palanitina Fatuesi</v>
      </c>
      <c r="N319" s="37">
        <f>IFERROR(H319+I319,"")</f>
        <v>17.409999999999997</v>
      </c>
    </row>
    <row r="320" spans="1:14" ht="12.75" customHeight="1" x14ac:dyDescent="0.4">
      <c r="A320" s="118">
        <v>6</v>
      </c>
      <c r="B320" s="117" t="str">
        <f>sections!D64</f>
        <v>TGA Hannah Browning</v>
      </c>
      <c r="C320" s="31" t="str">
        <f>IFERROR(VLOOKUP(C310,sections!$I$4:$L$14,4,FALSE),"")</f>
        <v>0-3</v>
      </c>
      <c r="D320" s="38" t="str">
        <f>IFERROR(VLOOKUP(D316,sections!$I$4:$L$14,4,FALSE),"")</f>
        <v>2-3</v>
      </c>
      <c r="E320" s="39" t="str">
        <f>IFERROR(VLOOKUP(E312,sections!$I$4:$L$14,4,FALSE),"")</f>
        <v>1-3</v>
      </c>
      <c r="F320" s="39" t="str">
        <f>IFERROR(VLOOKUP(F318,sections!$I$4:$L$14,4,FALSE),"")</f>
        <v>2-3</v>
      </c>
      <c r="G320" s="38" t="str">
        <f>IFERROR(VLOOKUP(G314,sections!$I$4:$L$14,4,FALSE),"")</f>
        <v>0-3</v>
      </c>
      <c r="H320" s="40"/>
      <c r="I320" s="41"/>
      <c r="N320" s="37"/>
    </row>
    <row r="321" spans="1:14" ht="12.75" customHeight="1" x14ac:dyDescent="0.6">
      <c r="A321" s="114"/>
      <c r="B321" s="114"/>
      <c r="C321" s="34">
        <f>IFERROR(VLOOKUP(C320,sections!$I$4:$L$14,2,FALSE),"")</f>
        <v>0</v>
      </c>
      <c r="D321" s="42">
        <f>IFERROR(VLOOKUP(D320,sections!$I$4:$L$14,2,FALSE),"")</f>
        <v>2.5</v>
      </c>
      <c r="E321" s="43">
        <f>IFERROR(VLOOKUP(E320,sections!$I$4:$L$14,2,FALSE),"")</f>
        <v>1.21</v>
      </c>
      <c r="F321" s="43">
        <f>IFERROR(VLOOKUP(F320,sections!$I$4:$L$14,2,FALSE),"")</f>
        <v>2.5</v>
      </c>
      <c r="G321" s="42">
        <f>IFERROR(VLOOKUP(G320,sections!$I$4:$L$14,2,FALSE),"")</f>
        <v>0</v>
      </c>
      <c r="H321" s="35">
        <f>IF(SUM(C321:G321)&gt;0,SUM(C321:G321),0.1)</f>
        <v>6.21</v>
      </c>
      <c r="I321" s="36"/>
      <c r="K321" s="6">
        <f>RANK(H321,H$3:H$464,0)</f>
        <v>177</v>
      </c>
      <c r="M321" s="6" t="str">
        <f>B320</f>
        <v>TGA Hannah Browning</v>
      </c>
      <c r="N321" s="37">
        <f>IFERROR(H321+I321,"")</f>
        <v>6.21</v>
      </c>
    </row>
    <row r="322" spans="1:14" ht="12.75" customHeight="1" x14ac:dyDescent="0.35">
      <c r="N322" s="37"/>
    </row>
    <row r="323" spans="1:14" ht="12.75" customHeight="1" x14ac:dyDescent="0.7">
      <c r="A323" s="26" t="s">
        <v>679</v>
      </c>
      <c r="B323" s="27"/>
      <c r="C323" s="44">
        <v>1</v>
      </c>
      <c r="D323" s="44">
        <v>2</v>
      </c>
      <c r="E323" s="44">
        <v>3</v>
      </c>
      <c r="F323" s="44">
        <v>4</v>
      </c>
      <c r="G323" s="44">
        <v>5</v>
      </c>
      <c r="H323" s="29" t="s">
        <v>656</v>
      </c>
      <c r="I323" s="30"/>
      <c r="N323" s="37"/>
    </row>
    <row r="324" spans="1:14" ht="12.75" customHeight="1" x14ac:dyDescent="0.4">
      <c r="A324" s="118">
        <v>1</v>
      </c>
      <c r="B324" s="117" t="str">
        <f>sections!B67</f>
        <v>LEV Crystalee Jane</v>
      </c>
      <c r="C324" s="31" t="s">
        <v>5</v>
      </c>
      <c r="D324" s="31" t="s">
        <v>10</v>
      </c>
      <c r="E324" s="31" t="s">
        <v>7</v>
      </c>
      <c r="F324" s="31" t="s">
        <v>5</v>
      </c>
      <c r="G324" s="31" t="s">
        <v>7</v>
      </c>
      <c r="H324" s="32"/>
      <c r="I324" s="33"/>
      <c r="N324" s="37"/>
    </row>
    <row r="325" spans="1:14" ht="12.75" customHeight="1" x14ac:dyDescent="0.6">
      <c r="A325" s="114"/>
      <c r="B325" s="114"/>
      <c r="C325" s="34">
        <f>IFERROR(VLOOKUP(C324,sections!$I$4:$L$14,2,FALSE),"")</f>
        <v>8.31</v>
      </c>
      <c r="D325" s="34">
        <f>IFERROR(VLOOKUP(D324,sections!$I$4:$L$14,2,FALSE),"")</f>
        <v>2.5</v>
      </c>
      <c r="E325" s="34">
        <f>IFERROR(VLOOKUP(E324,sections!$I$4:$L$14,2,FALSE),"")</f>
        <v>8.1999999999999993</v>
      </c>
      <c r="F325" s="34">
        <v>8.31</v>
      </c>
      <c r="G325" s="34">
        <f>IFERROR(VLOOKUP(G324,sections!$I$4:$L$14,2,FALSE),"")</f>
        <v>8.1999999999999993</v>
      </c>
      <c r="H325" s="35">
        <f>IF(SUM(C325:G325)&gt;0,SUM(C325:G325),0.1)</f>
        <v>35.519999999999996</v>
      </c>
      <c r="I325" s="36">
        <v>99</v>
      </c>
      <c r="K325" s="6">
        <f>RANK(H325,H$3:H$464,0)</f>
        <v>32</v>
      </c>
      <c r="M325" s="6" t="str">
        <f>B324</f>
        <v>LEV Crystalee Jane</v>
      </c>
      <c r="N325" s="37">
        <f>IFERROR(H325+I325,"")</f>
        <v>134.51999999999998</v>
      </c>
    </row>
    <row r="326" spans="1:14" ht="12.75" customHeight="1" x14ac:dyDescent="0.4">
      <c r="A326" s="118">
        <v>2</v>
      </c>
      <c r="B326" s="117" t="str">
        <f>sections!B68</f>
        <v>PAT Jay Singh</v>
      </c>
      <c r="C326" s="38" t="s">
        <v>7</v>
      </c>
      <c r="D326" s="39" t="s">
        <v>5</v>
      </c>
      <c r="E326" s="39" t="s">
        <v>5</v>
      </c>
      <c r="F326" s="38" t="s">
        <v>7</v>
      </c>
      <c r="G326" s="31" t="str">
        <f>IFERROR(VLOOKUP(G324,sections!$I$4:$L$14,4,FALSE),"")</f>
        <v>1-3</v>
      </c>
      <c r="H326" s="40"/>
      <c r="I326" s="41"/>
      <c r="N326" s="37"/>
    </row>
    <row r="327" spans="1:14" ht="12.75" customHeight="1" x14ac:dyDescent="0.6">
      <c r="A327" s="114"/>
      <c r="B327" s="114"/>
      <c r="C327" s="42">
        <f>IFERROR(VLOOKUP(C326,sections!$I$4:$L$14,2,FALSE),"")</f>
        <v>8.1999999999999993</v>
      </c>
      <c r="D327" s="43">
        <f>IFERROR(VLOOKUP(D326,sections!$I$4:$L$14,2,FALSE),"")</f>
        <v>8.31</v>
      </c>
      <c r="E327" s="43">
        <f>IFERROR(VLOOKUP(E326,sections!$I$4:$L$14,2,FALSE),"")</f>
        <v>8.31</v>
      </c>
      <c r="F327" s="42">
        <f>IFERROR(VLOOKUP(F326,sections!$I$4:$L$14,2,FALSE),"")</f>
        <v>8.1999999999999993</v>
      </c>
      <c r="G327" s="34">
        <f>IFERROR(VLOOKUP(G326,sections!$I$4:$L$14,2,FALSE),"")</f>
        <v>1.21</v>
      </c>
      <c r="H327" s="35">
        <f>IF(SUM(C327:G327)&gt;0,SUM(C327:G327),0.1)</f>
        <v>34.229999999999997</v>
      </c>
      <c r="I327" s="36">
        <v>57</v>
      </c>
      <c r="K327" s="6">
        <f>RANK(H327,H$3:H$464,0)</f>
        <v>45</v>
      </c>
      <c r="M327" s="6" t="str">
        <f>B326</f>
        <v>PAT Jay Singh</v>
      </c>
      <c r="N327" s="37">
        <f>IFERROR(H327+I327,"")</f>
        <v>91.22999999999999</v>
      </c>
    </row>
    <row r="328" spans="1:14" ht="12.75" customHeight="1" x14ac:dyDescent="0.4">
      <c r="A328" s="118">
        <v>3</v>
      </c>
      <c r="B328" s="117" t="str">
        <f>sections!B69</f>
        <v>OTA Ivona Coutts</v>
      </c>
      <c r="C328" s="39" t="s">
        <v>9</v>
      </c>
      <c r="D328" s="39" t="str">
        <f>IFERROR(VLOOKUP(D326,sections!$I$4:$L$14,4,FALSE),"")</f>
        <v>0-3</v>
      </c>
      <c r="E328" s="38" t="s">
        <v>8</v>
      </c>
      <c r="F328" s="31" t="str">
        <f>IFERROR(VLOOKUP(F324,sections!$I$4:$L$14,4,FALSE),"")</f>
        <v>0-3</v>
      </c>
      <c r="G328" s="38" t="s">
        <v>6</v>
      </c>
      <c r="H328" s="40"/>
      <c r="I328" s="41"/>
      <c r="N328" s="37"/>
    </row>
    <row r="329" spans="1:14" ht="12.75" customHeight="1" x14ac:dyDescent="0.6">
      <c r="A329" s="114"/>
      <c r="B329" s="114"/>
      <c r="C329" s="43">
        <f>IFERROR(VLOOKUP(C328,sections!$I$4:$L$14,2,FALSE),"")</f>
        <v>8.1</v>
      </c>
      <c r="D329" s="43">
        <f>IFERROR(VLOOKUP(D328,sections!$I$4:$L$14,2,FALSE),"")</f>
        <v>0</v>
      </c>
      <c r="E329" s="42">
        <f>IFERROR(VLOOKUP(E328,sections!$I$4:$L$14,2,FALSE),"")</f>
        <v>1.21</v>
      </c>
      <c r="F329" s="34">
        <f>IFERROR(VLOOKUP(F328,sections!$I$4:$L$14,2,FALSE),"")</f>
        <v>0</v>
      </c>
      <c r="G329" s="42">
        <f>IFERROR(VLOOKUP(G328,sections!$I$4:$L$14,2,FALSE),"")</f>
        <v>0</v>
      </c>
      <c r="H329" s="35">
        <f>IF(SUM(C329:G329)&gt;0,SUM(C329:G329),0.1)</f>
        <v>9.3099999999999987</v>
      </c>
      <c r="I329" s="36"/>
      <c r="K329" s="6">
        <f>RANK(H329,H$3:H$464,0)</f>
        <v>172</v>
      </c>
      <c r="M329" s="6" t="str">
        <f>B328</f>
        <v>OTA Ivona Coutts</v>
      </c>
      <c r="N329" s="37">
        <f>IFERROR(H329+I329,"")</f>
        <v>9.3099999999999987</v>
      </c>
    </row>
    <row r="330" spans="1:14" ht="12.75" customHeight="1" x14ac:dyDescent="0.4">
      <c r="A330" s="118">
        <v>4</v>
      </c>
      <c r="B330" s="117" t="str">
        <f>sections!B70</f>
        <v>MNU Viz Vandayar</v>
      </c>
      <c r="C330" s="39" t="str">
        <f>IFERROR(VLOOKUP(C328,sections!$I$4:$L$14,4,FALSE),"")</f>
        <v>2-3</v>
      </c>
      <c r="D330" s="38" t="s">
        <v>7</v>
      </c>
      <c r="E330" s="31" t="str">
        <f>IFERROR(VLOOKUP(E324,sections!$I$4:$L$14,4,FALSE),"")</f>
        <v>1-3</v>
      </c>
      <c r="F330" s="38" t="str">
        <f>IFERROR(VLOOKUP(F326,sections!$I$4:$L$14,4,FALSE),"")</f>
        <v>1-3</v>
      </c>
      <c r="G330" s="39" t="s">
        <v>10</v>
      </c>
      <c r="H330" s="40"/>
      <c r="I330" s="41"/>
      <c r="N330" s="37"/>
    </row>
    <row r="331" spans="1:14" ht="12.75" customHeight="1" x14ac:dyDescent="0.6">
      <c r="A331" s="119"/>
      <c r="B331" s="114"/>
      <c r="C331" s="43">
        <f>IFERROR(VLOOKUP(C330,sections!$I$4:$L$14,2,FALSE),"")</f>
        <v>2.5</v>
      </c>
      <c r="D331" s="42">
        <f>IFERROR(VLOOKUP(D330,sections!$I$4:$L$14,2,FALSE),"")</f>
        <v>8.1999999999999993</v>
      </c>
      <c r="E331" s="34">
        <f>IFERROR(VLOOKUP(E330,sections!$I$4:$L$14,2,FALSE),"")</f>
        <v>1.21</v>
      </c>
      <c r="F331" s="42">
        <f>IFERROR(VLOOKUP(F330,sections!$I$4:$L$14,2,FALSE),"")</f>
        <v>1.21</v>
      </c>
      <c r="G331" s="43">
        <f>IFERROR(VLOOKUP(G330,sections!$I$4:$L$14,2,FALSE),"")</f>
        <v>2.5</v>
      </c>
      <c r="H331" s="35">
        <f>IF(SUM(C331:G331)&gt;0,SUM(C331:G331),0.1)</f>
        <v>15.620000000000001</v>
      </c>
      <c r="I331" s="36"/>
      <c r="K331" s="6">
        <f>RANK(H331,H$3:H$464,0)</f>
        <v>145</v>
      </c>
      <c r="M331" s="6" t="str">
        <f>B330</f>
        <v>MNU Viz Vandayar</v>
      </c>
      <c r="N331" s="37">
        <f>IFERROR(H331+I331,"")</f>
        <v>15.620000000000001</v>
      </c>
    </row>
    <row r="332" spans="1:14" ht="12.75" customHeight="1" x14ac:dyDescent="0.4">
      <c r="A332" s="118">
        <v>5</v>
      </c>
      <c r="B332" s="117" t="str">
        <f>sections!B71</f>
        <v>TIT Aaron Gantley</v>
      </c>
      <c r="C332" s="38" t="str">
        <f>IFERROR(VLOOKUP(C326,sections!$I$4:$L$14,4,FALSE),"")</f>
        <v>1-3</v>
      </c>
      <c r="D332" s="31" t="str">
        <f>IFERROR(VLOOKUP(D324,sections!$I$4:$L$14,4,FALSE),"")</f>
        <v>3-2</v>
      </c>
      <c r="E332" s="38" t="str">
        <f>IFERROR(VLOOKUP(E328,sections!$I$4:$L$14,4,FALSE),"")</f>
        <v>3-1</v>
      </c>
      <c r="F332" s="39" t="s">
        <v>5</v>
      </c>
      <c r="G332" s="39" t="str">
        <f>IFERROR(VLOOKUP(G330,sections!$I$4:$L$14,4,FALSE),"")</f>
        <v>3-2</v>
      </c>
      <c r="H332" s="40"/>
      <c r="I332" s="41"/>
      <c r="N332" s="37"/>
    </row>
    <row r="333" spans="1:14" ht="12.75" customHeight="1" x14ac:dyDescent="0.6">
      <c r="A333" s="114"/>
      <c r="B333" s="114"/>
      <c r="C333" s="42">
        <f>IFERROR(VLOOKUP(C332,sections!$I$4:$L$14,2,FALSE),"")</f>
        <v>1.21</v>
      </c>
      <c r="D333" s="34">
        <f>IFERROR(VLOOKUP(D332,sections!$I$4:$L$14,2,FALSE),"")</f>
        <v>8.1</v>
      </c>
      <c r="E333" s="42">
        <f>IFERROR(VLOOKUP(E332,sections!$I$4:$L$14,2,FALSE),"")</f>
        <v>8.1999999999999993</v>
      </c>
      <c r="F333" s="43">
        <f>IFERROR(VLOOKUP(F332,sections!$I$4:$L$14,2,FALSE),"")</f>
        <v>8.31</v>
      </c>
      <c r="G333" s="43">
        <f>IFERROR(VLOOKUP(G332,sections!$I$4:$L$14,2,FALSE),"")</f>
        <v>8.1</v>
      </c>
      <c r="H333" s="35">
        <f>IF(SUM(C333:G333)&gt;0,SUM(C333:G333),0.1)</f>
        <v>33.92</v>
      </c>
      <c r="I333" s="36">
        <v>57</v>
      </c>
      <c r="K333" s="6">
        <f>RANK(H333,H$3:H$464,0)</f>
        <v>50</v>
      </c>
      <c r="M333" s="6" t="str">
        <f>B332</f>
        <v>TIT Aaron Gantley</v>
      </c>
      <c r="N333" s="37">
        <f>IFERROR(H333+I333,"")</f>
        <v>90.92</v>
      </c>
    </row>
    <row r="334" spans="1:14" ht="12.75" customHeight="1" x14ac:dyDescent="0.4">
      <c r="A334" s="118">
        <v>6</v>
      </c>
      <c r="B334" s="117" t="str">
        <f>sections!B72</f>
        <v>BAYS Matt Friewald</v>
      </c>
      <c r="C334" s="31" t="str">
        <f>IFERROR(VLOOKUP(C324,sections!$I$4:$L$14,4,FALSE),"")</f>
        <v>0-3</v>
      </c>
      <c r="D334" s="38" t="str">
        <f>IFERROR(VLOOKUP(D330,sections!$I$4:$L$14,4,FALSE),"")</f>
        <v>1-3</v>
      </c>
      <c r="E334" s="39" t="str">
        <f>IFERROR(VLOOKUP(E326,sections!$I$4:$L$14,4,FALSE),"")</f>
        <v>0-3</v>
      </c>
      <c r="F334" s="39" t="str">
        <f>IFERROR(VLOOKUP(F332,sections!$I$4:$L$14,4,FALSE),"")</f>
        <v>0-3</v>
      </c>
      <c r="G334" s="38" t="str">
        <f>IFERROR(VLOOKUP(G328,sections!$I$4:$L$14,4,FALSE),"")</f>
        <v>3-0</v>
      </c>
      <c r="H334" s="40"/>
      <c r="I334" s="41"/>
      <c r="N334" s="37"/>
    </row>
    <row r="335" spans="1:14" ht="12.75" customHeight="1" x14ac:dyDescent="0.6">
      <c r="A335" s="114"/>
      <c r="B335" s="114"/>
      <c r="C335" s="34">
        <f>IFERROR(VLOOKUP(C334,sections!$I$4:$L$14,2,FALSE),"")</f>
        <v>0</v>
      </c>
      <c r="D335" s="42">
        <f>IFERROR(VLOOKUP(D334,sections!$I$4:$L$14,2,FALSE),"")</f>
        <v>1.21</v>
      </c>
      <c r="E335" s="43">
        <f>IFERROR(VLOOKUP(E334,sections!$I$4:$L$14,2,FALSE),"")</f>
        <v>0</v>
      </c>
      <c r="F335" s="43">
        <f>IFERROR(VLOOKUP(F334,sections!$I$4:$L$14,2,FALSE),"")</f>
        <v>0</v>
      </c>
      <c r="G335" s="42">
        <f>IFERROR(VLOOKUP(G334,sections!$I$4:$L$14,2,FALSE),"")</f>
        <v>8.31</v>
      </c>
      <c r="H335" s="35">
        <f>IF(SUM(C335:G335)&gt;0,SUM(C335:G335),0.1)</f>
        <v>9.52</v>
      </c>
      <c r="I335" s="36"/>
      <c r="K335" s="6">
        <f>RANK(H335,H$3:H$464,0)</f>
        <v>167</v>
      </c>
      <c r="M335" s="6" t="str">
        <f>B334</f>
        <v>BAYS Matt Friewald</v>
      </c>
      <c r="N335" s="37">
        <f>IFERROR(H335+I335,"")</f>
        <v>9.52</v>
      </c>
    </row>
    <row r="336" spans="1:14" ht="12.75" customHeight="1" x14ac:dyDescent="0.35"/>
    <row r="337" spans="1:14" ht="12.75" customHeight="1" x14ac:dyDescent="0.7">
      <c r="A337" s="26" t="s">
        <v>680</v>
      </c>
      <c r="B337" s="27"/>
      <c r="C337" s="44">
        <v>1</v>
      </c>
      <c r="D337" s="44">
        <v>2</v>
      </c>
      <c r="E337" s="44">
        <v>3</v>
      </c>
      <c r="F337" s="44">
        <v>4</v>
      </c>
      <c r="G337" s="44">
        <v>5</v>
      </c>
      <c r="H337" s="29" t="s">
        <v>656</v>
      </c>
      <c r="I337" s="30"/>
      <c r="N337" s="37"/>
    </row>
    <row r="338" spans="1:14" ht="12.75" customHeight="1" x14ac:dyDescent="0.4">
      <c r="A338" s="118">
        <v>1</v>
      </c>
      <c r="B338" s="117" t="str">
        <f>sections!D67</f>
        <v>MNU Glen Coutts</v>
      </c>
      <c r="C338" s="31" t="s">
        <v>9</v>
      </c>
      <c r="D338" s="31" t="s">
        <v>5</v>
      </c>
      <c r="E338" s="31" t="s">
        <v>10</v>
      </c>
      <c r="F338" s="31" t="s">
        <v>9</v>
      </c>
      <c r="G338" s="31" t="s">
        <v>8</v>
      </c>
      <c r="H338" s="32"/>
      <c r="I338" s="33"/>
      <c r="N338" s="37"/>
    </row>
    <row r="339" spans="1:14" ht="12.75" customHeight="1" x14ac:dyDescent="0.6">
      <c r="A339" s="114"/>
      <c r="B339" s="114"/>
      <c r="C339" s="34">
        <f>IFERROR(VLOOKUP(C338,sections!$I$4:$L$14,2,FALSE),"")</f>
        <v>8.1</v>
      </c>
      <c r="D339" s="34">
        <f>IFERROR(VLOOKUP(D338,sections!$I$4:$L$14,2,FALSE),"")</f>
        <v>8.31</v>
      </c>
      <c r="E339" s="34">
        <f>IFERROR(VLOOKUP(E338,sections!$I$4:$L$14,2,FALSE),"")</f>
        <v>2.5</v>
      </c>
      <c r="F339" s="34">
        <f>IFERROR(VLOOKUP(F338,sections!$I$4:$L$14,2,FALSE),"")</f>
        <v>8.1</v>
      </c>
      <c r="G339" s="34">
        <f>IFERROR(VLOOKUP(G338,sections!$I$4:$L$14,2,FALSE),"")</f>
        <v>1.21</v>
      </c>
      <c r="H339" s="35">
        <f>IF(SUM(C339:G339)&gt;0,SUM(C339:G339),0.1)</f>
        <v>28.22</v>
      </c>
      <c r="I339" s="36">
        <v>57</v>
      </c>
      <c r="K339" s="6">
        <f>RANK(H339,H$3:H$464,0)</f>
        <v>68</v>
      </c>
      <c r="M339" s="6" t="str">
        <f>B338</f>
        <v>MNU Glen Coutts</v>
      </c>
      <c r="N339" s="37">
        <f>IFERROR(H339+I339,"")</f>
        <v>85.22</v>
      </c>
    </row>
    <row r="340" spans="1:14" ht="12.75" customHeight="1" x14ac:dyDescent="0.4">
      <c r="A340" s="118">
        <v>2</v>
      </c>
      <c r="B340" s="117" t="str">
        <f>sections!D68</f>
        <v>NPL Simon Kleinsman</v>
      </c>
      <c r="C340" s="38" t="s">
        <v>5</v>
      </c>
      <c r="D340" s="39" t="s">
        <v>10</v>
      </c>
      <c r="E340" s="39" t="s">
        <v>5</v>
      </c>
      <c r="F340" s="38" t="s">
        <v>9</v>
      </c>
      <c r="G340" s="31" t="str">
        <f>IFERROR(VLOOKUP(G338,sections!$I$4:$L$14,4,FALSE),"")</f>
        <v>3-1</v>
      </c>
      <c r="H340" s="40"/>
      <c r="I340" s="41"/>
      <c r="N340" s="37"/>
    </row>
    <row r="341" spans="1:14" ht="12.75" customHeight="1" x14ac:dyDescent="0.6">
      <c r="A341" s="114"/>
      <c r="B341" s="114"/>
      <c r="C341" s="42">
        <f>IFERROR(VLOOKUP(C340,sections!$I$4:$L$14,2,FALSE),"")</f>
        <v>8.31</v>
      </c>
      <c r="D341" s="43">
        <f>IFERROR(VLOOKUP(D340,sections!$I$4:$L$14,2,FALSE),"")</f>
        <v>2.5</v>
      </c>
      <c r="E341" s="43">
        <f>IFERROR(VLOOKUP(E340,sections!$I$4:$L$14,2,FALSE),"")</f>
        <v>8.31</v>
      </c>
      <c r="F341" s="42">
        <f>IFERROR(VLOOKUP(F340,sections!$I$4:$L$14,2,FALSE),"")</f>
        <v>8.1</v>
      </c>
      <c r="G341" s="34">
        <f>IFERROR(VLOOKUP(G340,sections!$I$4:$L$14,2,FALSE),"")</f>
        <v>8.1999999999999993</v>
      </c>
      <c r="H341" s="35">
        <f>IF(SUM(C341:G341)&gt;0,SUM(C341:G341),0.1)</f>
        <v>35.42</v>
      </c>
      <c r="I341" s="36">
        <v>99</v>
      </c>
      <c r="K341" s="6">
        <f>RANK(H341,H$3:H$464,0)</f>
        <v>33</v>
      </c>
      <c r="M341" s="6" t="str">
        <f>B340</f>
        <v>NPL Simon Kleinsman</v>
      </c>
      <c r="N341" s="37">
        <f>IFERROR(H341+I341,"")</f>
        <v>134.42000000000002</v>
      </c>
    </row>
    <row r="342" spans="1:14" ht="12.75" customHeight="1" x14ac:dyDescent="0.4">
      <c r="A342" s="118">
        <v>3</v>
      </c>
      <c r="B342" s="117" t="str">
        <f>sections!D69</f>
        <v>BAYS Alex Watson</v>
      </c>
      <c r="C342" s="39" t="s">
        <v>9</v>
      </c>
      <c r="D342" s="39" t="str">
        <f>IFERROR(VLOOKUP(D340,sections!$I$4:$L$14,4,FALSE),"")</f>
        <v>3-2</v>
      </c>
      <c r="E342" s="38" t="s">
        <v>7</v>
      </c>
      <c r="F342" s="31" t="str">
        <f>IFERROR(VLOOKUP(F338,sections!$I$4:$L$14,4,FALSE),"")</f>
        <v>2-3</v>
      </c>
      <c r="G342" s="38" t="s">
        <v>5</v>
      </c>
      <c r="H342" s="40"/>
      <c r="I342" s="41"/>
      <c r="N342" s="37"/>
    </row>
    <row r="343" spans="1:14" ht="12.75" customHeight="1" x14ac:dyDescent="0.6">
      <c r="A343" s="114"/>
      <c r="B343" s="114"/>
      <c r="C343" s="43">
        <f>IFERROR(VLOOKUP(C342,sections!$I$4:$L$14,2,FALSE),"")</f>
        <v>8.1</v>
      </c>
      <c r="D343" s="43">
        <f>IFERROR(VLOOKUP(D342,sections!$I$4:$L$14,2,FALSE),"")</f>
        <v>8.1</v>
      </c>
      <c r="E343" s="42">
        <f>IFERROR(VLOOKUP(E342,sections!$I$4:$L$14,2,FALSE),"")</f>
        <v>8.1999999999999993</v>
      </c>
      <c r="F343" s="34">
        <f>IFERROR(VLOOKUP(F342,sections!$I$4:$L$14,2,FALSE),"")</f>
        <v>2.5</v>
      </c>
      <c r="G343" s="42">
        <f>IFERROR(VLOOKUP(G342,sections!$I$4:$L$14,2,FALSE),"")</f>
        <v>8.31</v>
      </c>
      <c r="H343" s="35">
        <f>IF(SUM(C343:G343)&gt;0,SUM(C343:G343),0.1)</f>
        <v>35.21</v>
      </c>
      <c r="I343" s="36">
        <v>57</v>
      </c>
      <c r="K343" s="6">
        <f>RANK(H343,H$3:H$464,0)</f>
        <v>39</v>
      </c>
      <c r="M343" s="6" t="str">
        <f>B342</f>
        <v>BAYS Alex Watson</v>
      </c>
      <c r="N343" s="37">
        <f>IFERROR(H343+I343,"")</f>
        <v>92.210000000000008</v>
      </c>
    </row>
    <row r="344" spans="1:14" ht="12.75" customHeight="1" x14ac:dyDescent="0.4">
      <c r="A344" s="118">
        <v>4</v>
      </c>
      <c r="B344" s="117" t="str">
        <f>sections!D70</f>
        <v>PAT Robyn Harris</v>
      </c>
      <c r="C344" s="39" t="str">
        <f>IFERROR(VLOOKUP(C342,sections!$I$4:$L$14,4,FALSE),"")</f>
        <v>2-3</v>
      </c>
      <c r="D344" s="38" t="s">
        <v>10</v>
      </c>
      <c r="E344" s="31" t="str">
        <f>IFERROR(VLOOKUP(E338,sections!$I$4:$L$14,4,FALSE),"")</f>
        <v>3-2</v>
      </c>
      <c r="F344" s="38" t="str">
        <f>IFERROR(VLOOKUP(F340,sections!$I$4:$L$14,4,FALSE),"")</f>
        <v>2-3</v>
      </c>
      <c r="G344" s="39" t="s">
        <v>7</v>
      </c>
      <c r="H344" s="40"/>
      <c r="I344" s="41"/>
      <c r="N344" s="37"/>
    </row>
    <row r="345" spans="1:14" ht="12.75" customHeight="1" x14ac:dyDescent="0.6">
      <c r="A345" s="119"/>
      <c r="B345" s="114"/>
      <c r="C345" s="43">
        <f>IFERROR(VLOOKUP(C344,sections!$I$4:$L$14,2,FALSE),"")</f>
        <v>2.5</v>
      </c>
      <c r="D345" s="42">
        <f>IFERROR(VLOOKUP(D344,sections!$I$4:$L$14,2,FALSE),"")</f>
        <v>2.5</v>
      </c>
      <c r="E345" s="34">
        <f>IFERROR(VLOOKUP(E344,sections!$I$4:$L$14,2,FALSE),"")</f>
        <v>8.1</v>
      </c>
      <c r="F345" s="42">
        <f>IFERROR(VLOOKUP(F344,sections!$I$4:$L$14,2,FALSE),"")</f>
        <v>2.5</v>
      </c>
      <c r="G345" s="43">
        <f>IFERROR(VLOOKUP(G344,sections!$I$4:$L$14,2,FALSE),"")</f>
        <v>8.1999999999999993</v>
      </c>
      <c r="H345" s="35">
        <f>IF(SUM(C345:G345)&gt;0,SUM(C345:G345),0.1)</f>
        <v>23.799999999999997</v>
      </c>
      <c r="I345" s="36"/>
      <c r="K345" s="6">
        <f>RANK(H345,H$3:H$464,0)</f>
        <v>97</v>
      </c>
      <c r="M345" s="6" t="str">
        <f>B344</f>
        <v>PAT Robyn Harris</v>
      </c>
      <c r="N345" s="37">
        <f>IFERROR(H345+I345,"")</f>
        <v>23.799999999999997</v>
      </c>
    </row>
    <row r="346" spans="1:14" ht="12.75" customHeight="1" x14ac:dyDescent="0.4">
      <c r="A346" s="118">
        <v>5</v>
      </c>
      <c r="B346" s="117" t="str">
        <f>sections!D71</f>
        <v>HOW Anthony Andrews</v>
      </c>
      <c r="C346" s="38" t="str">
        <f>IFERROR(VLOOKUP(C340,sections!$I$4:$L$14,4,FALSE),"")</f>
        <v>0-3</v>
      </c>
      <c r="D346" s="31" t="str">
        <f>IFERROR(VLOOKUP(D338,sections!$I$4:$L$14,4,FALSE),"")</f>
        <v>0-3</v>
      </c>
      <c r="E346" s="38" t="str">
        <f>IFERROR(VLOOKUP(E342,sections!$I$4:$L$14,4,FALSE),"")</f>
        <v>1-3</v>
      </c>
      <c r="F346" s="39" t="s">
        <v>7</v>
      </c>
      <c r="G346" s="39" t="str">
        <f>IFERROR(VLOOKUP(G344,sections!$I$4:$L$14,4,FALSE),"")</f>
        <v>1-3</v>
      </c>
      <c r="H346" s="40"/>
      <c r="I346" s="41"/>
      <c r="N346" s="37"/>
    </row>
    <row r="347" spans="1:14" ht="12.75" customHeight="1" x14ac:dyDescent="0.6">
      <c r="A347" s="114"/>
      <c r="B347" s="114"/>
      <c r="C347" s="42">
        <f>IFERROR(VLOOKUP(C346,sections!$I$4:$L$14,2,FALSE),"")</f>
        <v>0</v>
      </c>
      <c r="D347" s="34">
        <f>IFERROR(VLOOKUP(D346,sections!$I$4:$L$14,2,FALSE),"")</f>
        <v>0</v>
      </c>
      <c r="E347" s="42">
        <f>IFERROR(VLOOKUP(E346,sections!$I$4:$L$14,2,FALSE),"")</f>
        <v>1.21</v>
      </c>
      <c r="F347" s="43">
        <v>8.1999999999999993</v>
      </c>
      <c r="G347" s="43">
        <f>IFERROR(VLOOKUP(G346,sections!$I$4:$L$14,2,FALSE),"")</f>
        <v>1.21</v>
      </c>
      <c r="H347" s="35">
        <f>IF(SUM(C347:G347)&gt;0,SUM(C347:G347),0.1)</f>
        <v>10.620000000000001</v>
      </c>
      <c r="I347" s="36"/>
      <c r="K347" s="6">
        <f>RANK(H347,H$3:H$464,0)</f>
        <v>163</v>
      </c>
      <c r="M347" s="6" t="str">
        <f>B346</f>
        <v>HOW Anthony Andrews</v>
      </c>
      <c r="N347" s="37">
        <f>IFERROR(H347+I347,"")</f>
        <v>10.620000000000001</v>
      </c>
    </row>
    <row r="348" spans="1:14" ht="12.75" customHeight="1" x14ac:dyDescent="0.4">
      <c r="A348" s="118">
        <v>6</v>
      </c>
      <c r="B348" s="117" t="str">
        <f>sections!D72</f>
        <v>OTA Lani Pakieto</v>
      </c>
      <c r="C348" s="31" t="str">
        <f>IFERROR(VLOOKUP(C338,sections!$I$4:$L$14,4,FALSE),"")</f>
        <v>2-3</v>
      </c>
      <c r="D348" s="38" t="str">
        <f>IFERROR(VLOOKUP(D344,sections!$I$4:$L$14,4,FALSE),"")</f>
        <v>3-2</v>
      </c>
      <c r="E348" s="39" t="str">
        <f>IFERROR(VLOOKUP(E340,sections!$I$4:$L$14,4,FALSE),"")</f>
        <v>0-3</v>
      </c>
      <c r="F348" s="39" t="str">
        <f>IFERROR(VLOOKUP(F346,sections!$I$4:$L$14,4,FALSE),"")</f>
        <v>1-3</v>
      </c>
      <c r="G348" s="38" t="str">
        <f>IFERROR(VLOOKUP(G342,sections!$I$4:$L$14,4,FALSE),"")</f>
        <v>0-3</v>
      </c>
      <c r="H348" s="40"/>
      <c r="I348" s="41"/>
      <c r="N348" s="37"/>
    </row>
    <row r="349" spans="1:14" ht="12.75" customHeight="1" x14ac:dyDescent="0.6">
      <c r="A349" s="114"/>
      <c r="B349" s="114"/>
      <c r="C349" s="34">
        <f>IFERROR(VLOOKUP(C348,sections!$I$4:$L$14,2,FALSE),"")</f>
        <v>2.5</v>
      </c>
      <c r="D349" s="42">
        <f>IFERROR(VLOOKUP(D348,sections!$I$4:$L$14,2,FALSE),"")</f>
        <v>8.1</v>
      </c>
      <c r="E349" s="43">
        <f>IFERROR(VLOOKUP(E348,sections!$I$4:$L$14,2,FALSE),"")</f>
        <v>0</v>
      </c>
      <c r="F349" s="43">
        <f>IFERROR(VLOOKUP(F348,sections!$I$4:$L$14,2,FALSE),"")</f>
        <v>1.21</v>
      </c>
      <c r="G349" s="42">
        <f>IFERROR(VLOOKUP(G348,sections!$I$4:$L$14,2,FALSE),"")</f>
        <v>0</v>
      </c>
      <c r="H349" s="35">
        <f>IF(SUM(C349:G349)&gt;0,SUM(C349:G349),0.1)</f>
        <v>11.809999999999999</v>
      </c>
      <c r="I349" s="36"/>
      <c r="K349" s="6">
        <f>RANK(H349,H$3:H$464,0)</f>
        <v>159</v>
      </c>
      <c r="M349" s="6" t="str">
        <f>B348</f>
        <v>OTA Lani Pakieto</v>
      </c>
      <c r="N349" s="37">
        <f>IFERROR(H349+I349,"")</f>
        <v>11.809999999999999</v>
      </c>
    </row>
    <row r="350" spans="1:14" ht="12.75" customHeight="1" x14ac:dyDescent="0.35"/>
    <row r="351" spans="1:14" ht="12.75" customHeight="1" x14ac:dyDescent="0.7">
      <c r="A351" s="26" t="s">
        <v>681</v>
      </c>
      <c r="B351" s="27"/>
      <c r="C351" s="44">
        <v>1</v>
      </c>
      <c r="D351" s="44">
        <v>2</v>
      </c>
      <c r="E351" s="44">
        <v>3</v>
      </c>
      <c r="F351" s="44">
        <v>4</v>
      </c>
      <c r="G351" s="44">
        <v>5</v>
      </c>
      <c r="H351" s="29" t="s">
        <v>656</v>
      </c>
      <c r="I351" s="30"/>
      <c r="N351" s="37"/>
    </row>
    <row r="352" spans="1:14" ht="12.75" customHeight="1" x14ac:dyDescent="0.4">
      <c r="A352" s="118">
        <v>1</v>
      </c>
      <c r="B352" s="117" t="str">
        <f>sections!F67</f>
        <v>TGA Brian Ward</v>
      </c>
      <c r="C352" s="31" t="s">
        <v>5</v>
      </c>
      <c r="D352" s="31" t="s">
        <v>5</v>
      </c>
      <c r="E352" s="31" t="s">
        <v>5</v>
      </c>
      <c r="F352" s="31" t="s">
        <v>10</v>
      </c>
      <c r="G352" s="31" t="s">
        <v>7</v>
      </c>
      <c r="H352" s="32"/>
      <c r="I352" s="33"/>
      <c r="N352" s="37"/>
    </row>
    <row r="353" spans="1:14" ht="12.75" customHeight="1" x14ac:dyDescent="0.6">
      <c r="A353" s="114"/>
      <c r="B353" s="114"/>
      <c r="C353" s="34">
        <f>IFERROR(VLOOKUP(C352,sections!$I$4:$L$14,2,FALSE),"")</f>
        <v>8.31</v>
      </c>
      <c r="D353" s="34">
        <f>IFERROR(VLOOKUP(D352,sections!$I$4:$L$14,2,FALSE),"")</f>
        <v>8.31</v>
      </c>
      <c r="E353" s="34">
        <f>IFERROR(VLOOKUP(E352,sections!$I$4:$L$14,2,FALSE),"")</f>
        <v>8.31</v>
      </c>
      <c r="F353" s="34">
        <f>IFERROR(VLOOKUP(F352,sections!$I$4:$L$14,2,FALSE),"")</f>
        <v>2.5</v>
      </c>
      <c r="G353" s="34">
        <f>IFERROR(VLOOKUP(G352,sections!$I$4:$L$14,2,FALSE),"")</f>
        <v>8.1999999999999993</v>
      </c>
      <c r="H353" s="35">
        <f>IF(SUM(C353:G353)&gt;0,SUM(C353:G353),0.1)</f>
        <v>35.629999999999995</v>
      </c>
      <c r="I353" s="36">
        <v>57</v>
      </c>
      <c r="K353" s="6">
        <f>RANK(H353,H$3:H$464,0)</f>
        <v>28</v>
      </c>
      <c r="M353" s="6" t="str">
        <f>B352</f>
        <v>TGA Brian Ward</v>
      </c>
      <c r="N353" s="37">
        <f>IFERROR(H353+I353,"")</f>
        <v>92.63</v>
      </c>
    </row>
    <row r="354" spans="1:14" ht="12.75" customHeight="1" x14ac:dyDescent="0.4">
      <c r="A354" s="118">
        <v>2</v>
      </c>
      <c r="B354" s="117" t="str">
        <f>sections!F68</f>
        <v>NPL  Kelvin Dunlop</v>
      </c>
      <c r="C354" s="38" t="s">
        <v>7</v>
      </c>
      <c r="D354" s="39" t="s">
        <v>6</v>
      </c>
      <c r="E354" s="39" t="s">
        <v>7</v>
      </c>
      <c r="F354" s="38" t="s">
        <v>5</v>
      </c>
      <c r="G354" s="31" t="str">
        <f>IFERROR(VLOOKUP(G352,sections!$I$4:$L$14,4,FALSE),"")</f>
        <v>1-3</v>
      </c>
      <c r="H354" s="40"/>
      <c r="I354" s="41"/>
      <c r="N354" s="37"/>
    </row>
    <row r="355" spans="1:14" ht="12.75" customHeight="1" x14ac:dyDescent="0.6">
      <c r="A355" s="114"/>
      <c r="B355" s="114"/>
      <c r="C355" s="42">
        <f>IFERROR(VLOOKUP(C354,sections!$I$4:$L$14,2,FALSE),"")</f>
        <v>8.1999999999999993</v>
      </c>
      <c r="D355" s="43">
        <f>IFERROR(VLOOKUP(D354,sections!$I$4:$L$14,2,FALSE),"")</f>
        <v>0</v>
      </c>
      <c r="E355" s="43">
        <f>IFERROR(VLOOKUP(E354,sections!$I$4:$L$14,2,FALSE),"")</f>
        <v>8.1999999999999993</v>
      </c>
      <c r="F355" s="42">
        <f>IFERROR(VLOOKUP(F354,sections!$I$4:$L$14,2,FALSE),"")</f>
        <v>8.31</v>
      </c>
      <c r="G355" s="34">
        <f>IFERROR(VLOOKUP(G354,sections!$I$4:$L$14,2,FALSE),"")</f>
        <v>1.21</v>
      </c>
      <c r="H355" s="35">
        <f>IF(SUM(C355:G355)&gt;0,SUM(C355:G355),0.1)</f>
        <v>25.92</v>
      </c>
      <c r="I355" s="36">
        <v>57</v>
      </c>
      <c r="K355" s="6">
        <f>RANK(H355,H$3:H$464,0)</f>
        <v>88</v>
      </c>
      <c r="M355" s="6" t="str">
        <f>B354</f>
        <v>NPL  Kelvin Dunlop</v>
      </c>
      <c r="N355" s="37">
        <f>IFERROR(H355+I355,"")</f>
        <v>82.92</v>
      </c>
    </row>
    <row r="356" spans="1:14" ht="12.75" customHeight="1" x14ac:dyDescent="0.4">
      <c r="A356" s="118">
        <v>3</v>
      </c>
      <c r="B356" s="117" t="str">
        <f>sections!F69</f>
        <v>HEN Brad Campbell</v>
      </c>
      <c r="C356" s="39" t="s">
        <v>5</v>
      </c>
      <c r="D356" s="39" t="str">
        <f>IFERROR(VLOOKUP(D354,sections!$I$4:$L$14,4,FALSE),"")</f>
        <v>3-0</v>
      </c>
      <c r="E356" s="38" t="s">
        <v>9</v>
      </c>
      <c r="F356" s="31" t="str">
        <f>IFERROR(VLOOKUP(F352,sections!$I$4:$L$14,4,FALSE),"")</f>
        <v>3-2</v>
      </c>
      <c r="G356" s="38" t="s">
        <v>9</v>
      </c>
      <c r="H356" s="40"/>
      <c r="I356" s="41"/>
      <c r="N356" s="37"/>
    </row>
    <row r="357" spans="1:14" ht="12.75" customHeight="1" x14ac:dyDescent="0.6">
      <c r="A357" s="114"/>
      <c r="B357" s="114"/>
      <c r="C357" s="43">
        <f>IFERROR(VLOOKUP(C356,sections!$I$4:$L$14,2,FALSE),"")</f>
        <v>8.31</v>
      </c>
      <c r="D357" s="43">
        <f>IFERROR(VLOOKUP(D356,sections!$I$4:$L$14,2,FALSE),"")</f>
        <v>8.31</v>
      </c>
      <c r="E357" s="42">
        <f>IFERROR(VLOOKUP(E356,sections!$I$4:$L$14,2,FALSE),"")</f>
        <v>8.1</v>
      </c>
      <c r="F357" s="34">
        <f>IFERROR(VLOOKUP(F356,sections!$I$4:$L$14,2,FALSE),"")</f>
        <v>8.1</v>
      </c>
      <c r="G357" s="42">
        <f>IFERROR(VLOOKUP(G356,sections!$I$4:$L$14,2,FALSE),"")</f>
        <v>8.1</v>
      </c>
      <c r="H357" s="35">
        <f>IF(SUM(C357:G357)&gt;0,SUM(C357:G357),0.1)</f>
        <v>40.92</v>
      </c>
      <c r="I357" s="36">
        <v>99</v>
      </c>
      <c r="K357" s="6">
        <f>RANK(H357,H$3:H$464,0)</f>
        <v>20</v>
      </c>
      <c r="M357" s="6" t="str">
        <f>B356</f>
        <v>HEN Brad Campbell</v>
      </c>
      <c r="N357" s="37">
        <f>IFERROR(H357+I357,"")</f>
        <v>139.92000000000002</v>
      </c>
    </row>
    <row r="358" spans="1:14" ht="12.75" customHeight="1" x14ac:dyDescent="0.4">
      <c r="A358" s="118">
        <v>4</v>
      </c>
      <c r="B358" s="117" t="str">
        <f>sections!F70</f>
        <v>MNU Mitch Jolley</v>
      </c>
      <c r="C358" s="39" t="str">
        <f>IFERROR(VLOOKUP(C356,sections!$I$4:$L$14,4,FALSE),"")</f>
        <v>0-3</v>
      </c>
      <c r="D358" s="38" t="s">
        <v>7</v>
      </c>
      <c r="E358" s="31" t="str">
        <f>IFERROR(VLOOKUP(E352,sections!$I$4:$L$14,4,FALSE),"")</f>
        <v>0-3</v>
      </c>
      <c r="F358" s="38" t="str">
        <f>IFERROR(VLOOKUP(F354,sections!$I$4:$L$14,4,FALSE),"")</f>
        <v>0-3</v>
      </c>
      <c r="G358" s="39" t="s">
        <v>10</v>
      </c>
      <c r="H358" s="40"/>
      <c r="I358" s="41"/>
      <c r="N358" s="37"/>
    </row>
    <row r="359" spans="1:14" ht="12.75" customHeight="1" x14ac:dyDescent="0.6">
      <c r="A359" s="119"/>
      <c r="B359" s="114"/>
      <c r="C359" s="43">
        <f>IFERROR(VLOOKUP(C358,sections!$I$4:$L$14,2,FALSE),"")</f>
        <v>0</v>
      </c>
      <c r="D359" s="42">
        <f>IFERROR(VLOOKUP(D358,sections!$I$4:$L$14,2,FALSE),"")</f>
        <v>8.1999999999999993</v>
      </c>
      <c r="E359" s="34">
        <f>IFERROR(VLOOKUP(E358,sections!$I$4:$L$14,2,FALSE),"")</f>
        <v>0</v>
      </c>
      <c r="F359" s="42">
        <f>IFERROR(VLOOKUP(F358,sections!$I$4:$L$14,2,FALSE),"")</f>
        <v>0</v>
      </c>
      <c r="G359" s="43">
        <f>IFERROR(VLOOKUP(G358,sections!$I$4:$L$14,2,FALSE),"")</f>
        <v>2.5</v>
      </c>
      <c r="H359" s="35">
        <f>IF(SUM(C359:G359)&gt;0,SUM(C359:G359),0.1)</f>
        <v>10.7</v>
      </c>
      <c r="I359" s="36"/>
      <c r="K359" s="6">
        <f>RANK(H359,H$3:H$464,0)</f>
        <v>161</v>
      </c>
      <c r="M359" s="6" t="str">
        <f>B358</f>
        <v>MNU Mitch Jolley</v>
      </c>
      <c r="N359" s="37">
        <f>IFERROR(H359+I359,"")</f>
        <v>10.7</v>
      </c>
    </row>
    <row r="360" spans="1:14" ht="12.75" customHeight="1" x14ac:dyDescent="0.4">
      <c r="A360" s="118">
        <v>5</v>
      </c>
      <c r="B360" s="117" t="str">
        <f>sections!F71</f>
        <v>HOW Nina Massold</v>
      </c>
      <c r="C360" s="38" t="str">
        <f>IFERROR(VLOOKUP(C354,sections!$I$4:$L$14,4,FALSE),"")</f>
        <v>1-3</v>
      </c>
      <c r="D360" s="31" t="str">
        <f>IFERROR(VLOOKUP(D352,sections!$I$4:$L$14,4,FALSE),"")</f>
        <v>0-3</v>
      </c>
      <c r="E360" s="38" t="str">
        <f>IFERROR(VLOOKUP(E356,sections!$I$4:$L$14,4,FALSE),"")</f>
        <v>2-3</v>
      </c>
      <c r="F360" s="39" t="s">
        <v>5</v>
      </c>
      <c r="G360" s="39" t="str">
        <f>IFERROR(VLOOKUP(G358,sections!$I$4:$L$14,4,FALSE),"")</f>
        <v>3-2</v>
      </c>
      <c r="H360" s="40"/>
      <c r="I360" s="41"/>
      <c r="N360" s="37"/>
    </row>
    <row r="361" spans="1:14" ht="12.75" customHeight="1" x14ac:dyDescent="0.6">
      <c r="A361" s="114"/>
      <c r="B361" s="114"/>
      <c r="C361" s="42">
        <f>IFERROR(VLOOKUP(C360,sections!$I$4:$L$14,2,FALSE),"")</f>
        <v>1.21</v>
      </c>
      <c r="D361" s="34">
        <f>IFERROR(VLOOKUP(D360,sections!$I$4:$L$14,2,FALSE),"")</f>
        <v>0</v>
      </c>
      <c r="E361" s="42">
        <f>IFERROR(VLOOKUP(E360,sections!$I$4:$L$14,2,FALSE),"")</f>
        <v>2.5</v>
      </c>
      <c r="F361" s="43">
        <f>IFERROR(VLOOKUP(F360,sections!$I$4:$L$14,2,FALSE),"")</f>
        <v>8.31</v>
      </c>
      <c r="G361" s="43">
        <f>IFERROR(VLOOKUP(G360,sections!$I$4:$L$14,2,FALSE),"")</f>
        <v>8.1</v>
      </c>
      <c r="H361" s="35">
        <f>IF(SUM(C361:G361)&gt;0,SUM(C361:G361),0.1)</f>
        <v>20.119999999999997</v>
      </c>
      <c r="I361" s="36"/>
      <c r="K361" s="6">
        <f>RANK(H361,H$3:H$464,0)</f>
        <v>112</v>
      </c>
      <c r="M361" s="6" t="str">
        <f>B360</f>
        <v>HOW Nina Massold</v>
      </c>
      <c r="N361" s="37">
        <f>IFERROR(H361+I361,"")</f>
        <v>20.119999999999997</v>
      </c>
    </row>
    <row r="362" spans="1:14" ht="12.75" customHeight="1" x14ac:dyDescent="0.4">
      <c r="A362" s="118">
        <v>6</v>
      </c>
      <c r="B362" s="117" t="str">
        <f>sections!F72</f>
        <v>PAT Maria Gratwick</v>
      </c>
      <c r="C362" s="31" t="str">
        <f>IFERROR(VLOOKUP(C352,sections!$I$4:$L$14,4,FALSE),"")</f>
        <v>0-3</v>
      </c>
      <c r="D362" s="38" t="str">
        <f>IFERROR(VLOOKUP(D358,sections!$I$4:$L$14,4,FALSE),"")</f>
        <v>1-3</v>
      </c>
      <c r="E362" s="39" t="str">
        <f>IFERROR(VLOOKUP(E354,sections!$I$4:$L$14,4,FALSE),"")</f>
        <v>1-3</v>
      </c>
      <c r="F362" s="39" t="str">
        <f>IFERROR(VLOOKUP(F360,sections!$I$4:$L$14,4,FALSE),"")</f>
        <v>0-3</v>
      </c>
      <c r="G362" s="38" t="str">
        <f>IFERROR(VLOOKUP(G356,sections!$I$4:$L$14,4,FALSE),"")</f>
        <v>2-3</v>
      </c>
      <c r="H362" s="40"/>
      <c r="I362" s="41"/>
      <c r="N362" s="37"/>
    </row>
    <row r="363" spans="1:14" ht="12.75" customHeight="1" x14ac:dyDescent="0.6">
      <c r="A363" s="114"/>
      <c r="B363" s="114"/>
      <c r="C363" s="34">
        <f>IFERROR(VLOOKUP(C362,sections!$I$4:$L$14,2,FALSE),"")</f>
        <v>0</v>
      </c>
      <c r="D363" s="42">
        <f>IFERROR(VLOOKUP(D362,sections!$I$4:$L$14,2,FALSE),"")</f>
        <v>1.21</v>
      </c>
      <c r="E363" s="43">
        <f>IFERROR(VLOOKUP(E362,sections!$I$4:$L$14,2,FALSE),"")</f>
        <v>1.21</v>
      </c>
      <c r="F363" s="43">
        <f>IFERROR(VLOOKUP(F362,sections!$I$4:$L$14,2,FALSE),"")</f>
        <v>0</v>
      </c>
      <c r="G363" s="42">
        <f>IFERROR(VLOOKUP(G362,sections!$I$4:$L$14,2,FALSE),"")</f>
        <v>2.5</v>
      </c>
      <c r="H363" s="35">
        <f>IF(SUM(C363:G363)&gt;0,SUM(C363:G363),0.1)</f>
        <v>4.92</v>
      </c>
      <c r="I363" s="36"/>
      <c r="K363" s="6">
        <f>RANK(H363,H$3:H$464,0)</f>
        <v>183</v>
      </c>
      <c r="M363" s="6" t="str">
        <f>B362</f>
        <v>PAT Maria Gratwick</v>
      </c>
      <c r="N363" s="37">
        <f>IFERROR(H363+I363,"")</f>
        <v>4.92</v>
      </c>
    </row>
    <row r="364" spans="1:14" ht="12.75" customHeight="1" x14ac:dyDescent="0.35"/>
    <row r="365" spans="1:14" ht="12.75" customHeight="1" x14ac:dyDescent="0.7">
      <c r="A365" s="26" t="s">
        <v>682</v>
      </c>
      <c r="B365" s="27"/>
      <c r="C365" s="44">
        <v>1</v>
      </c>
      <c r="D365" s="44">
        <v>2</v>
      </c>
      <c r="E365" s="44">
        <v>3</v>
      </c>
      <c r="F365" s="44">
        <v>4</v>
      </c>
      <c r="G365" s="44">
        <v>5</v>
      </c>
      <c r="H365" s="29" t="s">
        <v>656</v>
      </c>
      <c r="I365" s="30"/>
      <c r="N365" s="37"/>
    </row>
    <row r="366" spans="1:14" ht="12.75" customHeight="1" x14ac:dyDescent="0.4">
      <c r="A366" s="118">
        <v>1</v>
      </c>
      <c r="B366" s="117" t="str">
        <f>sections!B75</f>
        <v>NPL Riley O'Donnell</v>
      </c>
      <c r="C366" s="31" t="s">
        <v>5</v>
      </c>
      <c r="D366" s="31" t="s">
        <v>10</v>
      </c>
      <c r="E366" s="31" t="s">
        <v>5</v>
      </c>
      <c r="F366" s="31" t="s">
        <v>9</v>
      </c>
      <c r="G366" s="31" t="s">
        <v>5</v>
      </c>
      <c r="H366" s="32"/>
      <c r="I366" s="33"/>
      <c r="N366" s="37"/>
    </row>
    <row r="367" spans="1:14" ht="12.75" customHeight="1" x14ac:dyDescent="0.6">
      <c r="A367" s="114"/>
      <c r="B367" s="114"/>
      <c r="C367" s="34">
        <f>IFERROR(VLOOKUP(C366,sections!$I$4:$L$14,2,FALSE),"")</f>
        <v>8.31</v>
      </c>
      <c r="D367" s="34">
        <f>IFERROR(VLOOKUP(D366,sections!$I$4:$L$14,2,FALSE),"")</f>
        <v>2.5</v>
      </c>
      <c r="E367" s="34">
        <f>IFERROR(VLOOKUP(E366,sections!$I$4:$L$14,2,FALSE),"")</f>
        <v>8.31</v>
      </c>
      <c r="F367" s="34">
        <f>IFERROR(VLOOKUP(F366,sections!$I$4:$L$14,2,FALSE),"")</f>
        <v>8.1</v>
      </c>
      <c r="G367" s="34">
        <f>IFERROR(VLOOKUP(G366,sections!$I$4:$L$14,2,FALSE),"")</f>
        <v>8.31</v>
      </c>
      <c r="H367" s="35">
        <f>IF(SUM(C367:G367)&gt;0,SUM(C367:G367),0.1)</f>
        <v>35.53</v>
      </c>
      <c r="I367" s="36">
        <v>99</v>
      </c>
      <c r="K367" s="6">
        <f>RANK(H367,H$3:H$464,0)</f>
        <v>29</v>
      </c>
      <c r="M367" s="6" t="str">
        <f>B366</f>
        <v>NPL Riley O'Donnell</v>
      </c>
      <c r="N367" s="37">
        <f>IFERROR(H367+I367,"")</f>
        <v>134.53</v>
      </c>
    </row>
    <row r="368" spans="1:14" ht="12.75" customHeight="1" x14ac:dyDescent="0.4">
      <c r="A368" s="118">
        <v>2</v>
      </c>
      <c r="B368" s="117" t="str">
        <f>sections!B76</f>
        <v>PAT Nick Leaf</v>
      </c>
      <c r="C368" s="38" t="s">
        <v>6</v>
      </c>
      <c r="D368" s="39" t="s">
        <v>6</v>
      </c>
      <c r="E368" s="39" t="s">
        <v>10</v>
      </c>
      <c r="F368" s="38" t="s">
        <v>6</v>
      </c>
      <c r="G368" s="31" t="str">
        <f>IFERROR(VLOOKUP(G366,sections!$I$4:$L$14,4,FALSE),"")</f>
        <v>0-3</v>
      </c>
      <c r="H368" s="40"/>
      <c r="I368" s="41"/>
      <c r="N368" s="37"/>
    </row>
    <row r="369" spans="1:18" ht="12.75" customHeight="1" x14ac:dyDescent="0.6">
      <c r="A369" s="114"/>
      <c r="B369" s="114"/>
      <c r="C369" s="42">
        <f>IFERROR(VLOOKUP(C368,sections!$I$4:$L$14,2,FALSE),"")</f>
        <v>0</v>
      </c>
      <c r="D369" s="43">
        <f>IFERROR(VLOOKUP(D368,sections!$I$4:$L$14,2,FALSE),"")</f>
        <v>0</v>
      </c>
      <c r="E369" s="43">
        <f>IFERROR(VLOOKUP(E368,sections!$I$4:$L$14,2,FALSE),"")</f>
        <v>2.5</v>
      </c>
      <c r="F369" s="42">
        <f>IFERROR(VLOOKUP(F368,sections!$I$4:$L$14,2,FALSE),"")</f>
        <v>0</v>
      </c>
      <c r="G369" s="34">
        <f>IFERROR(VLOOKUP(G368,sections!$I$4:$L$14,2,FALSE),"")</f>
        <v>0</v>
      </c>
      <c r="H369" s="35">
        <f>IF(SUM(C369:G369)&gt;0,SUM(C369:G369),0.1)</f>
        <v>2.5</v>
      </c>
      <c r="I369" s="36"/>
      <c r="K369" s="6">
        <f>RANK(H369,H$3:H$464,0)</f>
        <v>189</v>
      </c>
      <c r="M369" s="6" t="str">
        <f>B368</f>
        <v>PAT Nick Leaf</v>
      </c>
      <c r="N369" s="37">
        <f>IFERROR(H369+I369,"")</f>
        <v>2.5</v>
      </c>
    </row>
    <row r="370" spans="1:18" ht="12.75" customHeight="1" x14ac:dyDescent="0.4">
      <c r="A370" s="118">
        <v>3</v>
      </c>
      <c r="B370" s="117" t="str">
        <f>sections!B77</f>
        <v>SWA Carl Price</v>
      </c>
      <c r="C370" s="39" t="s">
        <v>9</v>
      </c>
      <c r="D370" s="39" t="str">
        <f>IFERROR(VLOOKUP(D368,sections!$I$4:$L$14,4,FALSE),"")</f>
        <v>3-0</v>
      </c>
      <c r="E370" s="38" t="s">
        <v>7</v>
      </c>
      <c r="F370" s="31" t="str">
        <f>IFERROR(VLOOKUP(F366,sections!$I$4:$L$14,4,FALSE),"")</f>
        <v>2-3</v>
      </c>
      <c r="G370" s="38" t="s">
        <v>5</v>
      </c>
      <c r="H370" s="40"/>
      <c r="I370" s="41"/>
      <c r="N370" s="37"/>
    </row>
    <row r="371" spans="1:18" ht="12.75" customHeight="1" x14ac:dyDescent="0.6">
      <c r="A371" s="114"/>
      <c r="B371" s="114"/>
      <c r="C371" s="43">
        <f>IFERROR(VLOOKUP(C370,sections!$I$4:$L$14,2,FALSE),"")</f>
        <v>8.1</v>
      </c>
      <c r="D371" s="43">
        <f>IFERROR(VLOOKUP(D370,sections!$I$4:$L$14,2,FALSE),"")</f>
        <v>8.31</v>
      </c>
      <c r="E371" s="42">
        <f>IFERROR(VLOOKUP(E370,sections!$I$4:$L$14,2,FALSE),"")</f>
        <v>8.1999999999999993</v>
      </c>
      <c r="F371" s="34">
        <f>IFERROR(VLOOKUP(F370,sections!$I$4:$L$14,2,FALSE),"")</f>
        <v>2.5</v>
      </c>
      <c r="G371" s="42">
        <f>IFERROR(VLOOKUP(G370,sections!$I$4:$L$14,2,FALSE),"")</f>
        <v>8.31</v>
      </c>
      <c r="H371" s="35">
        <f>IF(SUM(C371:G371)&gt;0,SUM(C371:G371),0.1)</f>
        <v>35.42</v>
      </c>
      <c r="I371" s="36">
        <v>57</v>
      </c>
      <c r="K371" s="6">
        <f>RANK(H371,H$3:H$464,0)</f>
        <v>33</v>
      </c>
      <c r="M371" s="6" t="str">
        <f>B370</f>
        <v>SWA Carl Price</v>
      </c>
      <c r="N371" s="37">
        <f>IFERROR(H371+I371,"")</f>
        <v>92.42</v>
      </c>
    </row>
    <row r="372" spans="1:18" ht="12.75" customHeight="1" x14ac:dyDescent="0.4">
      <c r="A372" s="118">
        <v>4</v>
      </c>
      <c r="B372" s="117" t="str">
        <f>sections!B78</f>
        <v>BAYS Cam Bowman</v>
      </c>
      <c r="C372" s="39" t="str">
        <f>IFERROR(VLOOKUP(C370,sections!$I$4:$L$14,4,FALSE),"")</f>
        <v>2-3</v>
      </c>
      <c r="D372" s="38" t="s">
        <v>5</v>
      </c>
      <c r="E372" s="31" t="str">
        <f>IFERROR(VLOOKUP(E366,sections!$I$4:$L$14,4,FALSE),"")</f>
        <v>0-3</v>
      </c>
      <c r="F372" s="38" t="str">
        <f>IFERROR(VLOOKUP(F368,sections!$I$4:$L$14,4,FALSE),"")</f>
        <v>3-0</v>
      </c>
      <c r="G372" s="39" t="s">
        <v>10</v>
      </c>
      <c r="H372" s="40"/>
      <c r="I372" s="41"/>
      <c r="N372" s="37"/>
    </row>
    <row r="373" spans="1:18" ht="12.75" customHeight="1" x14ac:dyDescent="0.6">
      <c r="A373" s="119"/>
      <c r="B373" s="114"/>
      <c r="C373" s="43">
        <f>IFERROR(VLOOKUP(C372,sections!$I$4:$L$14,2,FALSE),"")</f>
        <v>2.5</v>
      </c>
      <c r="D373" s="42">
        <f>IFERROR(VLOOKUP(D372,sections!$I$4:$L$14,2,FALSE),"")</f>
        <v>8.31</v>
      </c>
      <c r="E373" s="34">
        <f>IFERROR(VLOOKUP(E372,sections!$I$4:$L$14,2,FALSE),"")</f>
        <v>0</v>
      </c>
      <c r="F373" s="42">
        <f>IFERROR(VLOOKUP(F372,sections!$I$4:$L$14,2,FALSE),"")</f>
        <v>8.31</v>
      </c>
      <c r="G373" s="43">
        <f>IFERROR(VLOOKUP(G372,sections!$I$4:$L$14,2,FALSE),"")</f>
        <v>2.5</v>
      </c>
      <c r="H373" s="35">
        <f>IF(SUM(C373:G373)&gt;0,SUM(C373:G373),0.1)</f>
        <v>21.62</v>
      </c>
      <c r="I373" s="36"/>
      <c r="K373" s="6">
        <f>RANK(H373,H$3:H$464,0)</f>
        <v>102</v>
      </c>
      <c r="M373" s="6" t="str">
        <f>B372</f>
        <v>BAYS Cam Bowman</v>
      </c>
      <c r="N373" s="37">
        <f>IFERROR(H373+I373,"")</f>
        <v>21.62</v>
      </c>
    </row>
    <row r="374" spans="1:18" ht="12.75" customHeight="1" x14ac:dyDescent="0.4">
      <c r="A374" s="118">
        <v>5</v>
      </c>
      <c r="B374" s="117" t="str">
        <f>sections!B79</f>
        <v>HOW Neil Barnes</v>
      </c>
      <c r="C374" s="38" t="str">
        <f>IFERROR(VLOOKUP(C368,sections!$I$4:$L$14,4,FALSE),"")</f>
        <v>3-0</v>
      </c>
      <c r="D374" s="31" t="str">
        <f>IFERROR(VLOOKUP(D366,sections!$I$4:$L$14,4,FALSE),"")</f>
        <v>3-2</v>
      </c>
      <c r="E374" s="38" t="str">
        <f>IFERROR(VLOOKUP(E370,sections!$I$4:$L$14,4,FALSE),"")</f>
        <v>1-3</v>
      </c>
      <c r="F374" s="39" t="s">
        <v>5</v>
      </c>
      <c r="G374" s="39" t="str">
        <f>IFERROR(VLOOKUP(G372,sections!$I$4:$L$14,4,FALSE),"")</f>
        <v>3-2</v>
      </c>
      <c r="H374" s="40"/>
      <c r="I374" s="41"/>
      <c r="N374" s="37"/>
    </row>
    <row r="375" spans="1:18" ht="12.75" customHeight="1" x14ac:dyDescent="0.6">
      <c r="A375" s="114"/>
      <c r="B375" s="114"/>
      <c r="C375" s="42">
        <f>IFERROR(VLOOKUP(C374,sections!$I$4:$L$14,2,FALSE),"")</f>
        <v>8.31</v>
      </c>
      <c r="D375" s="34">
        <f>IFERROR(VLOOKUP(D374,sections!$I$4:$L$14,2,FALSE),"")</f>
        <v>8.1</v>
      </c>
      <c r="E375" s="42">
        <f>IFERROR(VLOOKUP(E374,sections!$I$4:$L$14,2,FALSE),"")</f>
        <v>1.21</v>
      </c>
      <c r="F375" s="43">
        <f>IFERROR(VLOOKUP(F374,sections!$I$4:$L$14,2,FALSE),"")</f>
        <v>8.31</v>
      </c>
      <c r="G375" s="43">
        <f>IFERROR(VLOOKUP(G374,sections!$I$4:$L$14,2,FALSE),"")</f>
        <v>8.1</v>
      </c>
      <c r="H375" s="35">
        <f>IF(SUM(C375:G375)&gt;0,SUM(C375:G375),0.1)</f>
        <v>34.03</v>
      </c>
      <c r="I375" s="36">
        <v>57</v>
      </c>
      <c r="K375" s="6">
        <f>RANK(H375,H$3:H$464,0)</f>
        <v>48</v>
      </c>
      <c r="M375" s="6" t="str">
        <f>B374</f>
        <v>HOW Neil Barnes</v>
      </c>
      <c r="N375" s="37">
        <f>IFERROR(H375+I375,"")</f>
        <v>91.03</v>
      </c>
    </row>
    <row r="376" spans="1:18" ht="12.75" customHeight="1" x14ac:dyDescent="0.4">
      <c r="A376" s="118">
        <v>6</v>
      </c>
      <c r="B376" s="117" t="str">
        <f>sections!B80</f>
        <v>PAT Ramend Raniga</v>
      </c>
      <c r="C376" s="31" t="str">
        <f>IFERROR(VLOOKUP(C366,sections!$I$4:$L$14,4,FALSE),"")</f>
        <v>0-3</v>
      </c>
      <c r="D376" s="38" t="str">
        <f>IFERROR(VLOOKUP(D372,sections!$I$4:$L$14,4,FALSE),"")</f>
        <v>0-3</v>
      </c>
      <c r="E376" s="39" t="str">
        <f>IFERROR(VLOOKUP(E368,sections!$I$4:$L$14,4,FALSE),"")</f>
        <v>3-2</v>
      </c>
      <c r="F376" s="39" t="str">
        <f>IFERROR(VLOOKUP(F374,sections!$I$4:$L$14,4,FALSE),"")</f>
        <v>0-3</v>
      </c>
      <c r="G376" s="38" t="str">
        <f>IFERROR(VLOOKUP(G370,sections!$I$4:$L$14,4,FALSE),"")</f>
        <v>0-3</v>
      </c>
      <c r="H376" s="40"/>
      <c r="I376" s="41"/>
      <c r="N376" s="37"/>
    </row>
    <row r="377" spans="1:18" ht="12.75" customHeight="1" x14ac:dyDescent="0.6">
      <c r="A377" s="114"/>
      <c r="B377" s="114"/>
      <c r="C377" s="34">
        <f>IFERROR(VLOOKUP(C376,sections!$I$4:$L$14,2,FALSE),"")</f>
        <v>0</v>
      </c>
      <c r="D377" s="42">
        <f>IFERROR(VLOOKUP(D376,sections!$I$4:$L$14,2,FALSE),"")</f>
        <v>0</v>
      </c>
      <c r="E377" s="43">
        <f>IFERROR(VLOOKUP(E376,sections!$I$4:$L$14,2,FALSE),"")</f>
        <v>8.1</v>
      </c>
      <c r="F377" s="43">
        <f>IFERROR(VLOOKUP(F376,sections!$I$4:$L$14,2,FALSE),"")</f>
        <v>0</v>
      </c>
      <c r="G377" s="42">
        <f>IFERROR(VLOOKUP(G376,sections!$I$4:$L$14,2,FALSE),"")</f>
        <v>0</v>
      </c>
      <c r="H377" s="35">
        <f>IF(SUM(C377:G377)&gt;0,SUM(C377:G377),0.1)</f>
        <v>8.1</v>
      </c>
      <c r="I377" s="36"/>
      <c r="K377" s="6">
        <f>RANK(H377,H$3:H$464,0)</f>
        <v>175</v>
      </c>
      <c r="M377" s="6" t="str">
        <f>B376</f>
        <v>PAT Ramend Raniga</v>
      </c>
      <c r="N377" s="37">
        <f>IFERROR(H377+I377,"")</f>
        <v>8.1</v>
      </c>
    </row>
    <row r="378" spans="1:18" ht="12.75" customHeight="1" x14ac:dyDescent="0.35">
      <c r="M378" s="37"/>
      <c r="N378" s="37"/>
      <c r="O378" s="37"/>
      <c r="P378" s="37"/>
      <c r="Q378" s="37"/>
      <c r="R378" s="37"/>
    </row>
    <row r="379" spans="1:18" ht="12.75" customHeight="1" x14ac:dyDescent="0.7">
      <c r="A379" s="26" t="s">
        <v>683</v>
      </c>
      <c r="B379" s="27"/>
      <c r="C379" s="44">
        <v>1</v>
      </c>
      <c r="D379" s="44">
        <v>2</v>
      </c>
      <c r="E379" s="44">
        <v>3</v>
      </c>
      <c r="F379" s="44">
        <v>4</v>
      </c>
      <c r="G379" s="44">
        <v>5</v>
      </c>
      <c r="H379" s="29" t="s">
        <v>656</v>
      </c>
      <c r="I379" s="30"/>
      <c r="N379" s="37"/>
    </row>
    <row r="380" spans="1:18" ht="12.75" customHeight="1" x14ac:dyDescent="0.4">
      <c r="A380" s="118">
        <v>1</v>
      </c>
      <c r="B380" s="117" t="str">
        <f>sections!D75</f>
        <v>WAI Riley James</v>
      </c>
      <c r="C380" s="31" t="s">
        <v>5</v>
      </c>
      <c r="D380" s="31" t="s">
        <v>9</v>
      </c>
      <c r="E380" s="31" t="s">
        <v>7</v>
      </c>
      <c r="F380" s="31" t="s">
        <v>5</v>
      </c>
      <c r="G380" s="31" t="s">
        <v>5</v>
      </c>
      <c r="H380" s="32"/>
      <c r="I380" s="33"/>
      <c r="N380" s="37"/>
    </row>
    <row r="381" spans="1:18" ht="12.75" customHeight="1" x14ac:dyDescent="0.6">
      <c r="A381" s="114"/>
      <c r="B381" s="114"/>
      <c r="C381" s="34">
        <f>IFERROR(VLOOKUP(C380,sections!$I$4:$L$14,2,FALSE),"")</f>
        <v>8.31</v>
      </c>
      <c r="D381" s="34">
        <f>IFERROR(VLOOKUP(D380,sections!$I$4:$L$14,2,FALSE),"")</f>
        <v>8.1</v>
      </c>
      <c r="E381" s="34">
        <v>8.1999999999999993</v>
      </c>
      <c r="F381" s="34">
        <f>IFERROR(VLOOKUP(F380,sections!$I$4:$L$14,2,FALSE),"")</f>
        <v>8.31</v>
      </c>
      <c r="G381" s="34">
        <f>IFERROR(VLOOKUP(G380,sections!$I$4:$L$14,2,FALSE),"")</f>
        <v>8.31</v>
      </c>
      <c r="H381" s="35">
        <f>IF(SUM(C381:G381)&gt;0,SUM(C381:G381),0.1)</f>
        <v>41.230000000000004</v>
      </c>
      <c r="I381" s="36">
        <v>99</v>
      </c>
      <c r="K381" s="6">
        <f>RANK(H381,H$3:H$464,0)</f>
        <v>8</v>
      </c>
      <c r="M381" s="6" t="str">
        <f>B380</f>
        <v>WAI Riley James</v>
      </c>
      <c r="N381" s="37">
        <f>IFERROR(H381+I381,"")</f>
        <v>140.23000000000002</v>
      </c>
    </row>
    <row r="382" spans="1:18" ht="12.75" customHeight="1" x14ac:dyDescent="0.4">
      <c r="A382" s="118">
        <v>2</v>
      </c>
      <c r="B382" s="117" t="str">
        <f>sections!D76</f>
        <v>BAYS Neil Bowman</v>
      </c>
      <c r="C382" s="38" t="s">
        <v>5</v>
      </c>
      <c r="D382" s="39" t="s">
        <v>7</v>
      </c>
      <c r="E382" s="39" t="s">
        <v>5</v>
      </c>
      <c r="F382" s="38" t="s">
        <v>7</v>
      </c>
      <c r="G382" s="31" t="str">
        <f>IFERROR(VLOOKUP(G380,sections!$I$4:$L$14,4,FALSE),"")</f>
        <v>0-3</v>
      </c>
      <c r="H382" s="40"/>
      <c r="I382" s="41"/>
      <c r="N382" s="37"/>
    </row>
    <row r="383" spans="1:18" ht="12.75" customHeight="1" x14ac:dyDescent="0.6">
      <c r="A383" s="114"/>
      <c r="B383" s="114"/>
      <c r="C383" s="42">
        <f>IFERROR(VLOOKUP(C382,sections!$I$4:$L$14,2,FALSE),"")</f>
        <v>8.31</v>
      </c>
      <c r="D383" s="43">
        <f>IFERROR(VLOOKUP(D382,sections!$I$4:$L$14,2,FALSE),"")</f>
        <v>8.1999999999999993</v>
      </c>
      <c r="E383" s="43">
        <v>8.31</v>
      </c>
      <c r="F383" s="42">
        <f>IFERROR(VLOOKUP(F382,sections!$I$4:$L$14,2,FALSE),"")</f>
        <v>8.1999999999999993</v>
      </c>
      <c r="G383" s="34">
        <f>IFERROR(VLOOKUP(G382,sections!$I$4:$L$14,2,FALSE),"")</f>
        <v>0</v>
      </c>
      <c r="H383" s="35">
        <f>IF(SUM(C383:G383)&gt;0,SUM(C383:G383),0.1)</f>
        <v>33.019999999999996</v>
      </c>
      <c r="I383" s="36">
        <v>57</v>
      </c>
      <c r="K383" s="6">
        <f>RANK(H383,H$3:H$464,0)</f>
        <v>56</v>
      </c>
      <c r="M383" s="6" t="str">
        <f>B382</f>
        <v>BAYS Neil Bowman</v>
      </c>
      <c r="N383" s="37">
        <f>IFERROR(H383+I383,"")</f>
        <v>90.02</v>
      </c>
    </row>
    <row r="384" spans="1:18" ht="12.75" customHeight="1" x14ac:dyDescent="0.4">
      <c r="A384" s="118">
        <v>3</v>
      </c>
      <c r="B384" s="117" t="str">
        <f>sections!D77</f>
        <v>NPL Patrick Duffy</v>
      </c>
      <c r="C384" s="39" t="s">
        <v>6</v>
      </c>
      <c r="D384" s="39" t="str">
        <f>IFERROR(VLOOKUP(D382,sections!$I$4:$L$14,4,FALSE),"")</f>
        <v>1-3</v>
      </c>
      <c r="E384" s="38" t="s">
        <v>7</v>
      </c>
      <c r="F384" s="31" t="str">
        <f>IFERROR(VLOOKUP(F380,sections!$I$4:$L$14,4,FALSE),"")</f>
        <v>0-3</v>
      </c>
      <c r="G384" s="38" t="s">
        <v>9</v>
      </c>
      <c r="H384" s="40"/>
      <c r="I384" s="41"/>
      <c r="N384" s="37"/>
    </row>
    <row r="385" spans="1:18" ht="12.75" customHeight="1" x14ac:dyDescent="0.6">
      <c r="A385" s="114"/>
      <c r="B385" s="114"/>
      <c r="C385" s="43">
        <f>IFERROR(VLOOKUP(C384,sections!$I$4:$L$14,2,FALSE),"")</f>
        <v>0</v>
      </c>
      <c r="D385" s="43">
        <f>IFERROR(VLOOKUP(D384,sections!$I$4:$L$14,2,FALSE),"")</f>
        <v>1.21</v>
      </c>
      <c r="E385" s="42">
        <f>IFERROR(VLOOKUP(E384,sections!$I$4:$L$14,2,FALSE),"")</f>
        <v>8.1999999999999993</v>
      </c>
      <c r="F385" s="34">
        <f>IFERROR(VLOOKUP(F384,sections!$I$4:$L$14,2,FALSE),"")</f>
        <v>0</v>
      </c>
      <c r="G385" s="42">
        <f>IFERROR(VLOOKUP(G384,sections!$I$4:$L$14,2,FALSE),"")</f>
        <v>8.1</v>
      </c>
      <c r="H385" s="35">
        <f>IF(SUM(C385:G385)&gt;0,SUM(C385:G385),0.1)</f>
        <v>17.509999999999998</v>
      </c>
      <c r="I385" s="36"/>
      <c r="K385" s="6">
        <f>RANK(H385,H$3:H$464,0)</f>
        <v>136</v>
      </c>
      <c r="M385" s="6" t="str">
        <f>B384</f>
        <v>NPL Patrick Duffy</v>
      </c>
      <c r="N385" s="37">
        <f>IFERROR(H385+I385,"")</f>
        <v>17.509999999999998</v>
      </c>
    </row>
    <row r="386" spans="1:18" ht="12.75" customHeight="1" x14ac:dyDescent="0.4">
      <c r="A386" s="118">
        <v>4</v>
      </c>
      <c r="B386" s="117" t="str">
        <f>sections!D78</f>
        <v>PAT Antonio Tupuola</v>
      </c>
      <c r="C386" s="39" t="str">
        <f>IFERROR(VLOOKUP(C384,sections!$I$4:$L$14,4,FALSE),"")</f>
        <v>3-0</v>
      </c>
      <c r="D386" s="38" t="s">
        <v>5</v>
      </c>
      <c r="E386" s="31" t="str">
        <f>IFERROR(VLOOKUP(E380,sections!$I$4:$L$14,4,FALSE),"")</f>
        <v>1-3</v>
      </c>
      <c r="F386" s="38" t="str">
        <f>IFERROR(VLOOKUP(F382,sections!$I$4:$L$14,4,FALSE),"")</f>
        <v>1-3</v>
      </c>
      <c r="G386" s="39" t="s">
        <v>5</v>
      </c>
      <c r="H386" s="40"/>
      <c r="I386" s="41"/>
      <c r="N386" s="37"/>
    </row>
    <row r="387" spans="1:18" ht="12.75" customHeight="1" x14ac:dyDescent="0.6">
      <c r="A387" s="119"/>
      <c r="B387" s="114"/>
      <c r="C387" s="43">
        <f>IFERROR(VLOOKUP(C386,sections!$I$4:$L$14,2,FALSE),"")</f>
        <v>8.31</v>
      </c>
      <c r="D387" s="42">
        <f>IFERROR(VLOOKUP(D386,sections!$I$4:$L$14,2,FALSE),"")</f>
        <v>8.31</v>
      </c>
      <c r="E387" s="34">
        <f>IFERROR(VLOOKUP(E386,sections!$I$4:$L$14,2,FALSE),"")</f>
        <v>1.21</v>
      </c>
      <c r="F387" s="42">
        <f>IFERROR(VLOOKUP(F386,sections!$I$4:$L$14,2,FALSE),"")</f>
        <v>1.21</v>
      </c>
      <c r="G387" s="43">
        <f>IFERROR(VLOOKUP(G386,sections!$I$4:$L$14,2,FALSE),"")</f>
        <v>8.31</v>
      </c>
      <c r="H387" s="35">
        <f>IF(SUM(C387:G387)&gt;0,SUM(C387:G387),0.1)</f>
        <v>27.35</v>
      </c>
      <c r="I387" s="36">
        <v>57</v>
      </c>
      <c r="K387" s="6">
        <f>RANK(H387,H$3:H$464,0)</f>
        <v>73</v>
      </c>
      <c r="M387" s="6" t="str">
        <f>B386</f>
        <v>PAT Antonio Tupuola</v>
      </c>
      <c r="N387" s="37">
        <f>IFERROR(H387+I387,"")</f>
        <v>84.35</v>
      </c>
    </row>
    <row r="388" spans="1:18" ht="12.75" customHeight="1" x14ac:dyDescent="0.4">
      <c r="A388" s="118">
        <v>5</v>
      </c>
      <c r="B388" s="117" t="str">
        <f>sections!D79</f>
        <v>PUK Ramon Apanui</v>
      </c>
      <c r="C388" s="38" t="str">
        <f>IFERROR(VLOOKUP(C382,sections!$I$4:$L$14,4,FALSE),"")</f>
        <v>0-3</v>
      </c>
      <c r="D388" s="31" t="str">
        <f>IFERROR(VLOOKUP(D380,sections!$I$4:$L$14,4,FALSE),"")</f>
        <v>2-3</v>
      </c>
      <c r="E388" s="38" t="str">
        <f>IFERROR(VLOOKUP(E384,sections!$I$4:$L$14,4,FALSE),"")</f>
        <v>1-3</v>
      </c>
      <c r="F388" s="39" t="s">
        <v>5</v>
      </c>
      <c r="G388" s="39" t="str">
        <f>IFERROR(VLOOKUP(G386,sections!$I$4:$L$14,4,FALSE),"")</f>
        <v>0-3</v>
      </c>
      <c r="H388" s="40"/>
      <c r="I388" s="41"/>
      <c r="N388" s="37"/>
    </row>
    <row r="389" spans="1:18" ht="12.75" customHeight="1" x14ac:dyDescent="0.6">
      <c r="A389" s="114"/>
      <c r="B389" s="114"/>
      <c r="C389" s="42">
        <f>IFERROR(VLOOKUP(C388,sections!$I$4:$L$14,2,FALSE),"")</f>
        <v>0</v>
      </c>
      <c r="D389" s="34">
        <f>IFERROR(VLOOKUP(D388,sections!$I$4:$L$14,2,FALSE),"")</f>
        <v>2.5</v>
      </c>
      <c r="E389" s="42">
        <f>IFERROR(VLOOKUP(E388,sections!$I$4:$L$14,2,FALSE),"")</f>
        <v>1.21</v>
      </c>
      <c r="F389" s="43">
        <f>IFERROR(VLOOKUP(F388,sections!$I$4:$L$14,2,FALSE),"")</f>
        <v>8.31</v>
      </c>
      <c r="G389" s="43">
        <f>IFERROR(VLOOKUP(G388,sections!$I$4:$L$14,2,FALSE),"")</f>
        <v>0</v>
      </c>
      <c r="H389" s="35">
        <f>IF(SUM(C389:G389)&gt;0,SUM(C389:G389),0.1)</f>
        <v>12.02</v>
      </c>
      <c r="I389" s="36"/>
      <c r="K389" s="6">
        <f>RANK(H389,H$3:H$464,0)</f>
        <v>155</v>
      </c>
      <c r="M389" s="6" t="str">
        <f>B388</f>
        <v>PUK Ramon Apanui</v>
      </c>
      <c r="N389" s="37">
        <f>IFERROR(H389+I389,"")</f>
        <v>12.02</v>
      </c>
    </row>
    <row r="390" spans="1:18" ht="12.75" customHeight="1" x14ac:dyDescent="0.4">
      <c r="A390" s="118">
        <v>6</v>
      </c>
      <c r="B390" s="117" t="str">
        <f>sections!D80</f>
        <v>SWA Clayton Gray</v>
      </c>
      <c r="C390" s="31" t="str">
        <f>IFERROR(VLOOKUP(C380,sections!$I$4:$L$14,4,FALSE),"")</f>
        <v>0-3</v>
      </c>
      <c r="D390" s="38" t="str">
        <f>IFERROR(VLOOKUP(D386,sections!$I$4:$L$14,4,FALSE),"")</f>
        <v>0-3</v>
      </c>
      <c r="E390" s="39" t="str">
        <f>IFERROR(VLOOKUP(E382,sections!$I$4:$L$14,4,FALSE),"")</f>
        <v>0-3</v>
      </c>
      <c r="F390" s="39" t="str">
        <f>IFERROR(VLOOKUP(F388,sections!$I$4:$L$14,4,FALSE),"")</f>
        <v>0-3</v>
      </c>
      <c r="G390" s="38" t="str">
        <f>IFERROR(VLOOKUP(G384,sections!$I$4:$L$14,4,FALSE),"")</f>
        <v>2-3</v>
      </c>
      <c r="H390" s="40"/>
      <c r="I390" s="41"/>
      <c r="N390" s="37"/>
    </row>
    <row r="391" spans="1:18" ht="12.75" customHeight="1" x14ac:dyDescent="0.6">
      <c r="A391" s="114"/>
      <c r="B391" s="114"/>
      <c r="C391" s="34">
        <f>IFERROR(VLOOKUP(C390,sections!$I$4:$L$14,2,FALSE),"")</f>
        <v>0</v>
      </c>
      <c r="D391" s="42">
        <f>IFERROR(VLOOKUP(D390,sections!$I$4:$L$14,2,FALSE),"")</f>
        <v>0</v>
      </c>
      <c r="E391" s="43">
        <f>IFERROR(VLOOKUP(E390,sections!$I$4:$L$14,2,FALSE),"")</f>
        <v>0</v>
      </c>
      <c r="F391" s="43">
        <f>IFERROR(VLOOKUP(F390,sections!$I$4:$L$14,2,FALSE),"")</f>
        <v>0</v>
      </c>
      <c r="G391" s="42">
        <f>IFERROR(VLOOKUP(G390,sections!$I$4:$L$14,2,FALSE),"")</f>
        <v>2.5</v>
      </c>
      <c r="H391" s="35">
        <f>IF(SUM(C391:G391)&gt;0,SUM(C391:G391),0.1)</f>
        <v>2.5</v>
      </c>
      <c r="I391" s="36"/>
      <c r="K391" s="6">
        <f>RANK(H391,H$3:H$464,0)</f>
        <v>189</v>
      </c>
      <c r="M391" s="6" t="str">
        <f>B390</f>
        <v>SWA Clayton Gray</v>
      </c>
      <c r="N391" s="37">
        <f>IFERROR(H391+I391,"")</f>
        <v>2.5</v>
      </c>
    </row>
    <row r="392" spans="1:18" ht="12.75" customHeight="1" x14ac:dyDescent="0.35">
      <c r="M392" s="37"/>
      <c r="N392" s="37"/>
      <c r="O392" s="37"/>
      <c r="P392" s="37"/>
      <c r="Q392" s="37"/>
      <c r="R392" s="37"/>
    </row>
    <row r="393" spans="1:18" ht="12.75" customHeight="1" x14ac:dyDescent="0.7">
      <c r="A393" s="26" t="s">
        <v>684</v>
      </c>
      <c r="B393" s="27"/>
      <c r="C393" s="44">
        <v>1</v>
      </c>
      <c r="D393" s="44">
        <v>2</v>
      </c>
      <c r="E393" s="44">
        <v>3</v>
      </c>
      <c r="F393" s="44">
        <v>4</v>
      </c>
      <c r="G393" s="44">
        <v>5</v>
      </c>
      <c r="H393" s="29" t="s">
        <v>656</v>
      </c>
      <c r="I393" s="30"/>
      <c r="N393" s="37"/>
    </row>
    <row r="394" spans="1:18" ht="12.75" customHeight="1" x14ac:dyDescent="0.4">
      <c r="A394" s="118">
        <v>1</v>
      </c>
      <c r="B394" s="117" t="str">
        <f>sections!F75</f>
        <v>MNU Richard Parata</v>
      </c>
      <c r="C394" s="31" t="s">
        <v>9</v>
      </c>
      <c r="D394" s="31" t="s">
        <v>5</v>
      </c>
      <c r="E394" s="31" t="s">
        <v>5</v>
      </c>
      <c r="F394" s="31" t="s">
        <v>7</v>
      </c>
      <c r="G394" s="31" t="s">
        <v>7</v>
      </c>
      <c r="H394" s="32"/>
      <c r="I394" s="33"/>
      <c r="N394" s="37"/>
    </row>
    <row r="395" spans="1:18" ht="12.75" customHeight="1" x14ac:dyDescent="0.6">
      <c r="A395" s="114"/>
      <c r="B395" s="114"/>
      <c r="C395" s="34">
        <f>IFERROR(VLOOKUP(C394,sections!$I$4:$L$14,2,FALSE),"")</f>
        <v>8.1</v>
      </c>
      <c r="D395" s="34">
        <f>IFERROR(VLOOKUP(D394,sections!$I$4:$L$14,2,FALSE),"")</f>
        <v>8.31</v>
      </c>
      <c r="E395" s="34">
        <f>IFERROR(VLOOKUP(E394,sections!$I$4:$L$14,2,FALSE),"")</f>
        <v>8.31</v>
      </c>
      <c r="F395" s="34">
        <f>IFERROR(VLOOKUP(F394,sections!$I$4:$L$14,2,FALSE),"")</f>
        <v>8.1999999999999993</v>
      </c>
      <c r="G395" s="34">
        <f>IFERROR(VLOOKUP(G394,sections!$I$4:$L$14,2,FALSE),"")</f>
        <v>8.1999999999999993</v>
      </c>
      <c r="H395" s="35">
        <f>IF(SUM(C395:G395)&gt;0,SUM(C395:G395),0.1)</f>
        <v>41.120000000000005</v>
      </c>
      <c r="I395" s="36">
        <v>99</v>
      </c>
      <c r="K395" s="6">
        <f>RANK(H395,H$3:H$464,0)</f>
        <v>15</v>
      </c>
      <c r="M395" s="6" t="str">
        <f>B394</f>
        <v>MNU Richard Parata</v>
      </c>
      <c r="N395" s="37">
        <f>IFERROR(H395+I395,"")</f>
        <v>140.12</v>
      </c>
    </row>
    <row r="396" spans="1:18" ht="12.75" customHeight="1" x14ac:dyDescent="0.4">
      <c r="A396" s="118">
        <v>2</v>
      </c>
      <c r="B396" s="117" t="str">
        <f>sections!F76</f>
        <v>WAI Bryan Lawrence</v>
      </c>
      <c r="C396" s="38" t="s">
        <v>7</v>
      </c>
      <c r="D396" s="39" t="s">
        <v>9</v>
      </c>
      <c r="E396" s="39" t="s">
        <v>8</v>
      </c>
      <c r="F396" s="38" t="s">
        <v>9</v>
      </c>
      <c r="G396" s="31" t="str">
        <f>IFERROR(VLOOKUP(G394,sections!$I$4:$L$14,4,FALSE),"")</f>
        <v>1-3</v>
      </c>
      <c r="H396" s="40"/>
      <c r="I396" s="41"/>
      <c r="N396" s="37"/>
    </row>
    <row r="397" spans="1:18" ht="12.75" customHeight="1" x14ac:dyDescent="0.6">
      <c r="A397" s="114"/>
      <c r="B397" s="114"/>
      <c r="C397" s="42">
        <f>IFERROR(VLOOKUP(C396,sections!$I$4:$L$14,2,FALSE),"")</f>
        <v>8.1999999999999993</v>
      </c>
      <c r="D397" s="43">
        <f>IFERROR(VLOOKUP(D396,sections!$I$4:$L$14,2,FALSE),"")</f>
        <v>8.1</v>
      </c>
      <c r="E397" s="43">
        <f>IFERROR(VLOOKUP(E396,sections!$I$4:$L$14,2,FALSE),"")</f>
        <v>1.21</v>
      </c>
      <c r="F397" s="42">
        <f>IFERROR(VLOOKUP(F396,sections!$I$4:$L$14,2,FALSE),"")</f>
        <v>8.1</v>
      </c>
      <c r="G397" s="34">
        <f>IFERROR(VLOOKUP(G396,sections!$I$4:$L$14,2,FALSE),"")</f>
        <v>1.21</v>
      </c>
      <c r="H397" s="35">
        <f>IF(SUM(C397:G397)&gt;0,SUM(C397:G397),0.1)</f>
        <v>26.82</v>
      </c>
      <c r="I397" s="36">
        <v>57</v>
      </c>
      <c r="K397" s="6">
        <f>RANK(H397,H$3:H$464,0)</f>
        <v>87</v>
      </c>
      <c r="M397" s="6" t="str">
        <f>B396</f>
        <v>WAI Bryan Lawrence</v>
      </c>
      <c r="N397" s="37">
        <f>IFERROR(H397+I397,"")</f>
        <v>83.82</v>
      </c>
    </row>
    <row r="398" spans="1:18" ht="12.75" customHeight="1" x14ac:dyDescent="0.4">
      <c r="A398" s="118">
        <v>3</v>
      </c>
      <c r="B398" s="117" t="str">
        <f>sections!F77</f>
        <v>PAT Chris Walker</v>
      </c>
      <c r="C398" s="39" t="s">
        <v>8</v>
      </c>
      <c r="D398" s="39" t="str">
        <f>IFERROR(VLOOKUP(D396,sections!$I$4:$L$14,4,FALSE),"")</f>
        <v>2-3</v>
      </c>
      <c r="E398" s="38" t="s">
        <v>9</v>
      </c>
      <c r="F398" s="31" t="str">
        <f>IFERROR(VLOOKUP(F394,sections!$I$4:$L$14,4,FALSE),"")</f>
        <v>1-3</v>
      </c>
      <c r="G398" s="38" t="s">
        <v>8</v>
      </c>
      <c r="H398" s="40"/>
      <c r="I398" s="41"/>
      <c r="N398" s="37"/>
    </row>
    <row r="399" spans="1:18" ht="12.75" customHeight="1" x14ac:dyDescent="0.6">
      <c r="A399" s="114"/>
      <c r="B399" s="114"/>
      <c r="C399" s="43">
        <f>IFERROR(VLOOKUP(C398,sections!$I$4:$L$14,2,FALSE),"")</f>
        <v>1.21</v>
      </c>
      <c r="D399" s="43">
        <f>IFERROR(VLOOKUP(D398,sections!$I$4:$L$14,2,FALSE),"")</f>
        <v>2.5</v>
      </c>
      <c r="E399" s="42">
        <f>IFERROR(VLOOKUP(E398,sections!$I$4:$L$14,2,FALSE),"")</f>
        <v>8.1</v>
      </c>
      <c r="F399" s="34">
        <f>IFERROR(VLOOKUP(F398,sections!$I$4:$L$14,2,FALSE),"")</f>
        <v>1.21</v>
      </c>
      <c r="G399" s="42">
        <f>IFERROR(VLOOKUP(G398,sections!$I$4:$L$14,2,FALSE),"")</f>
        <v>1.21</v>
      </c>
      <c r="H399" s="35">
        <f>IF(SUM(C399:G399)&gt;0,SUM(C399:G399),0.1)</f>
        <v>14.23</v>
      </c>
      <c r="I399" s="36"/>
      <c r="K399" s="6">
        <f>RANK(H399,H$3:H$464,0)</f>
        <v>151</v>
      </c>
      <c r="M399" s="6" t="str">
        <f>B398</f>
        <v>PAT Chris Walker</v>
      </c>
      <c r="N399" s="37">
        <f>IFERROR(H399+I399,"")</f>
        <v>14.23</v>
      </c>
    </row>
    <row r="400" spans="1:18" ht="12.75" customHeight="1" x14ac:dyDescent="0.4">
      <c r="A400" s="118">
        <v>4</v>
      </c>
      <c r="B400" s="117" t="str">
        <f>sections!F78</f>
        <v>HOW Michael Daniell</v>
      </c>
      <c r="C400" s="39" t="str">
        <f>IFERROR(VLOOKUP(C398,sections!$I$4:$L$14,4,FALSE),"")</f>
        <v>3-1</v>
      </c>
      <c r="D400" s="38" t="s">
        <v>6</v>
      </c>
      <c r="E400" s="31" t="str">
        <f>IFERROR(VLOOKUP(E394,sections!$I$4:$L$14,4,FALSE),"")</f>
        <v>0-3</v>
      </c>
      <c r="F400" s="38" t="str">
        <f>IFERROR(VLOOKUP(F396,sections!$I$4:$L$14,4,FALSE),"")</f>
        <v>2-3</v>
      </c>
      <c r="G400" s="39" t="s">
        <v>9</v>
      </c>
      <c r="H400" s="40"/>
      <c r="I400" s="41"/>
      <c r="N400" s="37"/>
    </row>
    <row r="401" spans="1:18" ht="12.75" customHeight="1" x14ac:dyDescent="0.6">
      <c r="A401" s="119"/>
      <c r="B401" s="114"/>
      <c r="C401" s="43">
        <f>IFERROR(VLOOKUP(C400,sections!$I$4:$L$14,2,FALSE),"")</f>
        <v>8.1999999999999993</v>
      </c>
      <c r="D401" s="42">
        <f>IFERROR(VLOOKUP(D400,sections!$I$4:$L$14,2,FALSE),"")</f>
        <v>0</v>
      </c>
      <c r="E401" s="34">
        <f>IFERROR(VLOOKUP(E400,sections!$I$4:$L$14,2,FALSE),"")</f>
        <v>0</v>
      </c>
      <c r="F401" s="42">
        <f>IFERROR(VLOOKUP(F400,sections!$I$4:$L$14,2,FALSE),"")</f>
        <v>2.5</v>
      </c>
      <c r="G401" s="43">
        <f>IFERROR(VLOOKUP(G400,sections!$I$4:$L$14,2,FALSE),"")</f>
        <v>8.1</v>
      </c>
      <c r="H401" s="35">
        <f>IF(SUM(C401:G401)&gt;0,SUM(C401:G401),0.1)</f>
        <v>18.799999999999997</v>
      </c>
      <c r="I401" s="36"/>
      <c r="K401" s="6">
        <f>RANK(H401,H$3:H$464,0)</f>
        <v>129</v>
      </c>
      <c r="M401" s="6" t="str">
        <f>B400</f>
        <v>HOW Michael Daniell</v>
      </c>
      <c r="N401" s="37">
        <f>IFERROR(H401+I401,"")</f>
        <v>18.799999999999997</v>
      </c>
    </row>
    <row r="402" spans="1:18" ht="12.75" customHeight="1" x14ac:dyDescent="0.4">
      <c r="A402" s="118">
        <v>5</v>
      </c>
      <c r="B402" s="117" t="str">
        <f>sections!F79</f>
        <v>BAYS Thys Kruger</v>
      </c>
      <c r="C402" s="38" t="str">
        <f>IFERROR(VLOOKUP(C396,sections!$I$4:$L$14,4,FALSE),"")</f>
        <v>1-3</v>
      </c>
      <c r="D402" s="31" t="str">
        <f>IFERROR(VLOOKUP(D394,sections!$I$4:$L$14,4,FALSE),"")</f>
        <v>0-3</v>
      </c>
      <c r="E402" s="38" t="str">
        <f>IFERROR(VLOOKUP(E398,sections!$I$4:$L$14,4,FALSE),"")</f>
        <v>2-3</v>
      </c>
      <c r="F402" s="39" t="s">
        <v>10</v>
      </c>
      <c r="G402" s="39" t="str">
        <f>IFERROR(VLOOKUP(G400,sections!$I$4:$L$14,4,FALSE),"")</f>
        <v>2-3</v>
      </c>
      <c r="H402" s="40"/>
      <c r="I402" s="41"/>
      <c r="N402" s="37"/>
    </row>
    <row r="403" spans="1:18" ht="12.75" customHeight="1" x14ac:dyDescent="0.6">
      <c r="A403" s="114"/>
      <c r="B403" s="114"/>
      <c r="C403" s="42">
        <f>IFERROR(VLOOKUP(C402,sections!$I$4:$L$14,2,FALSE),"")</f>
        <v>1.21</v>
      </c>
      <c r="D403" s="34">
        <f>IFERROR(VLOOKUP(D402,sections!$I$4:$L$14,2,FALSE),"")</f>
        <v>0</v>
      </c>
      <c r="E403" s="42">
        <f>IFERROR(VLOOKUP(E402,sections!$I$4:$L$14,2,FALSE),"")</f>
        <v>2.5</v>
      </c>
      <c r="F403" s="43">
        <f>IFERROR(VLOOKUP(F402,sections!$I$4:$L$14,2,FALSE),"")</f>
        <v>2.5</v>
      </c>
      <c r="G403" s="43">
        <f>IFERROR(VLOOKUP(G402,sections!$I$4:$L$14,2,FALSE),"")</f>
        <v>2.5</v>
      </c>
      <c r="H403" s="35">
        <f>IF(SUM(C403:G403)&gt;0,SUM(C403:G403),0.1)</f>
        <v>8.7100000000000009</v>
      </c>
      <c r="I403" s="36"/>
      <c r="K403" s="6">
        <f>RANK(H403,H$3:H$464,0)</f>
        <v>173</v>
      </c>
      <c r="M403" s="6" t="str">
        <f>B402</f>
        <v>BAYS Thys Kruger</v>
      </c>
      <c r="N403" s="37">
        <f>IFERROR(H403+I403,"")</f>
        <v>8.7100000000000009</v>
      </c>
    </row>
    <row r="404" spans="1:18" ht="12.75" customHeight="1" x14ac:dyDescent="0.4">
      <c r="A404" s="118">
        <v>6</v>
      </c>
      <c r="B404" s="117" t="str">
        <f>sections!F80</f>
        <v>SWA Tatum Manning</v>
      </c>
      <c r="C404" s="31" t="str">
        <f>IFERROR(VLOOKUP(C394,sections!$I$4:$L$14,4,FALSE),"")</f>
        <v>2-3</v>
      </c>
      <c r="D404" s="38" t="str">
        <f>IFERROR(VLOOKUP(D400,sections!$I$4:$L$14,4,FALSE),"")</f>
        <v>3-0</v>
      </c>
      <c r="E404" s="39" t="str">
        <f>IFERROR(VLOOKUP(E396,sections!$I$4:$L$14,4,FALSE),"")</f>
        <v>3-1</v>
      </c>
      <c r="F404" s="39" t="str">
        <f>IFERROR(VLOOKUP(F402,sections!$I$4:$L$14,4,FALSE),"")</f>
        <v>3-2</v>
      </c>
      <c r="G404" s="38" t="str">
        <f>IFERROR(VLOOKUP(G398,sections!$I$4:$L$14,4,FALSE),"")</f>
        <v>3-1</v>
      </c>
      <c r="H404" s="40"/>
      <c r="I404" s="41"/>
      <c r="N404" s="37"/>
    </row>
    <row r="405" spans="1:18" ht="12.75" customHeight="1" x14ac:dyDescent="0.6">
      <c r="A405" s="114"/>
      <c r="B405" s="114"/>
      <c r="C405" s="34">
        <f>IFERROR(VLOOKUP(C404,sections!$I$4:$L$14,2,FALSE),"")</f>
        <v>2.5</v>
      </c>
      <c r="D405" s="42">
        <f>IFERROR(VLOOKUP(D404,sections!$I$4:$L$14,2,FALSE),"")</f>
        <v>8.31</v>
      </c>
      <c r="E405" s="43">
        <f>IFERROR(VLOOKUP(E404,sections!$I$4:$L$14,2,FALSE),"")</f>
        <v>8.1999999999999993</v>
      </c>
      <c r="F405" s="43">
        <f>IFERROR(VLOOKUP(F404,sections!$I$4:$L$14,2,FALSE),"")</f>
        <v>8.1</v>
      </c>
      <c r="G405" s="42">
        <f>IFERROR(VLOOKUP(G404,sections!$I$4:$L$14,2,FALSE),"")</f>
        <v>8.1999999999999993</v>
      </c>
      <c r="H405" s="35">
        <f>IF(SUM(C405:G405)&gt;0,SUM(C405:G405),0.1)</f>
        <v>35.31</v>
      </c>
      <c r="I405" s="36">
        <v>57</v>
      </c>
      <c r="K405" s="6">
        <f>RANK(H405,H$3:H$464,0)</f>
        <v>38</v>
      </c>
      <c r="M405" s="6" t="str">
        <f>B404</f>
        <v>SWA Tatum Manning</v>
      </c>
      <c r="N405" s="37">
        <f>IFERROR(H405+I405,"")</f>
        <v>92.31</v>
      </c>
    </row>
    <row r="406" spans="1:18" ht="12.75" customHeight="1" x14ac:dyDescent="0.35">
      <c r="M406" s="37"/>
      <c r="N406" s="37"/>
      <c r="O406" s="37"/>
      <c r="P406" s="37"/>
      <c r="Q406" s="37"/>
      <c r="R406" s="37"/>
    </row>
    <row r="407" spans="1:18" ht="12.75" customHeight="1" x14ac:dyDescent="0.7">
      <c r="A407" s="26" t="s">
        <v>685</v>
      </c>
      <c r="B407" s="27"/>
      <c r="C407" s="44">
        <v>1</v>
      </c>
      <c r="D407" s="44">
        <v>2</v>
      </c>
      <c r="E407" s="44">
        <v>3</v>
      </c>
      <c r="F407" s="44">
        <v>4</v>
      </c>
      <c r="G407" s="44">
        <v>5</v>
      </c>
      <c r="H407" s="29" t="s">
        <v>656</v>
      </c>
      <c r="I407" s="30"/>
      <c r="N407" s="37"/>
    </row>
    <row r="408" spans="1:18" ht="12.75" customHeight="1" x14ac:dyDescent="0.4">
      <c r="A408" s="118">
        <v>1</v>
      </c>
      <c r="B408" s="117" t="str">
        <f>sections!B83</f>
        <v>OTAK Laurence Bishop</v>
      </c>
      <c r="C408" s="31" t="s">
        <v>7</v>
      </c>
      <c r="D408" s="31" t="s">
        <v>5</v>
      </c>
      <c r="E408" s="31" t="s">
        <v>5</v>
      </c>
      <c r="F408" s="31" t="s">
        <v>10</v>
      </c>
      <c r="G408" s="31" t="s">
        <v>7</v>
      </c>
      <c r="H408" s="32"/>
      <c r="I408" s="33"/>
      <c r="N408" s="37"/>
    </row>
    <row r="409" spans="1:18" ht="12.75" customHeight="1" x14ac:dyDescent="0.6">
      <c r="A409" s="114"/>
      <c r="B409" s="114"/>
      <c r="C409" s="34">
        <f>IFERROR(VLOOKUP(C408,sections!$I$4:$L$14,2,FALSE),"")</f>
        <v>8.1999999999999993</v>
      </c>
      <c r="D409" s="34">
        <f>IFERROR(VLOOKUP(D408,sections!$I$4:$L$14,2,FALSE),"")</f>
        <v>8.31</v>
      </c>
      <c r="E409" s="34">
        <f>IFERROR(VLOOKUP(E408,sections!$I$4:$L$14,2,FALSE),"")</f>
        <v>8.31</v>
      </c>
      <c r="F409" s="34">
        <f>IFERROR(VLOOKUP(F408,sections!$I$4:$L$14,2,FALSE),"")</f>
        <v>2.5</v>
      </c>
      <c r="G409" s="34">
        <v>8.31</v>
      </c>
      <c r="H409" s="35">
        <f>IF(SUM(C409:G409)&gt;0,SUM(C409:G409),0.1)</f>
        <v>35.630000000000003</v>
      </c>
      <c r="I409" s="36">
        <v>99</v>
      </c>
      <c r="K409" s="6">
        <f>RANK(H409,H$3:H$464,0)</f>
        <v>26</v>
      </c>
      <c r="M409" s="6" t="str">
        <f>B408</f>
        <v>OTAK Laurence Bishop</v>
      </c>
      <c r="N409" s="37">
        <f>IFERROR(H409+I409,"")</f>
        <v>134.63</v>
      </c>
    </row>
    <row r="410" spans="1:18" ht="12.75" customHeight="1" x14ac:dyDescent="0.4">
      <c r="A410" s="118">
        <v>2</v>
      </c>
      <c r="B410" s="117" t="str">
        <f>sections!B84</f>
        <v>TOK Graham Mitchell</v>
      </c>
      <c r="C410" s="38" t="s">
        <v>7</v>
      </c>
      <c r="D410" s="39" t="s">
        <v>7</v>
      </c>
      <c r="E410" s="39" t="s">
        <v>5</v>
      </c>
      <c r="F410" s="38" t="s">
        <v>10</v>
      </c>
      <c r="G410" s="31" t="str">
        <f>IFERROR(VLOOKUP(G408,sections!$I$4:$L$14,4,FALSE),"")</f>
        <v>1-3</v>
      </c>
      <c r="H410" s="40"/>
      <c r="I410" s="41"/>
      <c r="N410" s="37"/>
    </row>
    <row r="411" spans="1:18" ht="12.75" customHeight="1" x14ac:dyDescent="0.6">
      <c r="A411" s="114"/>
      <c r="B411" s="114"/>
      <c r="C411" s="42">
        <f>IFERROR(VLOOKUP(C410,sections!$I$4:$L$14,2,FALSE),"")</f>
        <v>8.1999999999999993</v>
      </c>
      <c r="D411" s="43">
        <f>IFERROR(VLOOKUP(D410,sections!$I$4:$L$14,2,FALSE),"")</f>
        <v>8.1999999999999993</v>
      </c>
      <c r="E411" s="43">
        <f>IFERROR(VLOOKUP(E410,sections!$I$4:$L$14,2,FALSE),"")</f>
        <v>8.31</v>
      </c>
      <c r="F411" s="42">
        <f>IFERROR(VLOOKUP(F410,sections!$I$4:$L$14,2,FALSE),"")</f>
        <v>2.5</v>
      </c>
      <c r="G411" s="34">
        <f>IFERROR(VLOOKUP(G410,sections!$I$4:$L$14,2,FALSE),"")</f>
        <v>1.21</v>
      </c>
      <c r="H411" s="35">
        <f>IF(SUM(C411:G411)&gt;0,SUM(C411:G411),0.1)</f>
        <v>28.42</v>
      </c>
      <c r="I411" s="36">
        <v>57</v>
      </c>
      <c r="K411" s="6">
        <f>RANK(H411,H$3:H$464,0)</f>
        <v>66</v>
      </c>
      <c r="M411" s="6" t="str">
        <f>B410</f>
        <v>TOK Graham Mitchell</v>
      </c>
      <c r="N411" s="37">
        <f>IFERROR(H411+I411,"")</f>
        <v>85.42</v>
      </c>
    </row>
    <row r="412" spans="1:18" ht="12.75" customHeight="1" x14ac:dyDescent="0.4">
      <c r="A412" s="118">
        <v>3</v>
      </c>
      <c r="B412" s="117" t="str">
        <f>sections!B85</f>
        <v xml:space="preserve">SWA Jared Rawlings </v>
      </c>
      <c r="C412" s="39" t="s">
        <v>7</v>
      </c>
      <c r="D412" s="39" t="str">
        <f>IFERROR(VLOOKUP(D410,sections!$I$4:$L$14,4,FALSE),"")</f>
        <v>1-3</v>
      </c>
      <c r="E412" s="38" t="s">
        <v>7</v>
      </c>
      <c r="F412" s="31" t="str">
        <f>IFERROR(VLOOKUP(F408,sections!$I$4:$L$14,4,FALSE),"")</f>
        <v>3-2</v>
      </c>
      <c r="G412" s="38" t="s">
        <v>10</v>
      </c>
      <c r="H412" s="40"/>
      <c r="I412" s="41"/>
      <c r="N412" s="37"/>
    </row>
    <row r="413" spans="1:18" ht="12.75" customHeight="1" x14ac:dyDescent="0.6">
      <c r="A413" s="114"/>
      <c r="B413" s="114"/>
      <c r="C413" s="43">
        <f>IFERROR(VLOOKUP(C412,sections!$I$4:$L$14,2,FALSE),"")</f>
        <v>8.1999999999999993</v>
      </c>
      <c r="D413" s="43">
        <f>IFERROR(VLOOKUP(D412,sections!$I$4:$L$14,2,FALSE),"")</f>
        <v>1.21</v>
      </c>
      <c r="E413" s="42">
        <f>IFERROR(VLOOKUP(E412,sections!$I$4:$L$14,2,FALSE),"")</f>
        <v>8.1999999999999993</v>
      </c>
      <c r="F413" s="34">
        <f>IFERROR(VLOOKUP(F412,sections!$I$4:$L$14,2,FALSE),"")</f>
        <v>8.1</v>
      </c>
      <c r="G413" s="42">
        <f>IFERROR(VLOOKUP(G412,sections!$I$4:$L$14,2,FALSE),"")</f>
        <v>2.5</v>
      </c>
      <c r="H413" s="35">
        <f>IF(SUM(C413:G413)&gt;0,SUM(C413:G413),0.1)</f>
        <v>28.21</v>
      </c>
      <c r="I413" s="36">
        <v>57</v>
      </c>
      <c r="K413" s="6">
        <f>RANK(H413,H$3:H$464,0)</f>
        <v>71</v>
      </c>
      <c r="M413" s="6" t="str">
        <f>B412</f>
        <v xml:space="preserve">SWA Jared Rawlings </v>
      </c>
      <c r="N413" s="37">
        <f>IFERROR(H413+I413,"")</f>
        <v>85.210000000000008</v>
      </c>
    </row>
    <row r="414" spans="1:18" ht="12.75" customHeight="1" x14ac:dyDescent="0.4">
      <c r="A414" s="118">
        <v>4</v>
      </c>
      <c r="B414" s="117" t="str">
        <f>sections!B86</f>
        <v>BAYS Hayden Morris</v>
      </c>
      <c r="C414" s="39" t="str">
        <f>IFERROR(VLOOKUP(C412,sections!$I$4:$L$14,4,FALSE),"")</f>
        <v>1-3</v>
      </c>
      <c r="D414" s="38" t="s">
        <v>7</v>
      </c>
      <c r="E414" s="31" t="str">
        <f>IFERROR(VLOOKUP(E408,sections!$I$4:$L$14,4,FALSE),"")</f>
        <v>0-3</v>
      </c>
      <c r="F414" s="38" t="str">
        <f>IFERROR(VLOOKUP(F410,sections!$I$4:$L$14,4,FALSE),"")</f>
        <v>3-2</v>
      </c>
      <c r="G414" s="39" t="s">
        <v>7</v>
      </c>
      <c r="H414" s="40"/>
      <c r="I414" s="41"/>
      <c r="N414" s="37"/>
    </row>
    <row r="415" spans="1:18" ht="12.75" customHeight="1" x14ac:dyDescent="0.6">
      <c r="A415" s="119"/>
      <c r="B415" s="114"/>
      <c r="C415" s="43">
        <f>IFERROR(VLOOKUP(C414,sections!$I$4:$L$14,2,FALSE),"")</f>
        <v>1.21</v>
      </c>
      <c r="D415" s="42">
        <f>IFERROR(VLOOKUP(D414,sections!$I$4:$L$14,2,FALSE),"")</f>
        <v>8.1999999999999993</v>
      </c>
      <c r="E415" s="34">
        <f>IFERROR(VLOOKUP(E414,sections!$I$4:$L$14,2,FALSE),"")</f>
        <v>0</v>
      </c>
      <c r="F415" s="42">
        <f>IFERROR(VLOOKUP(F414,sections!$I$4:$L$14,2,FALSE),"")</f>
        <v>8.1</v>
      </c>
      <c r="G415" s="43">
        <f>IFERROR(VLOOKUP(G414,sections!$I$4:$L$14,2,FALSE),"")</f>
        <v>8.1999999999999993</v>
      </c>
      <c r="H415" s="35">
        <f>IF(SUM(C415:G415)&gt;0,SUM(C415:G415),0.1)</f>
        <v>25.709999999999997</v>
      </c>
      <c r="I415" s="36">
        <v>0</v>
      </c>
      <c r="K415" s="6">
        <f>RANK(H415,H$3:H$464,0)</f>
        <v>91</v>
      </c>
      <c r="M415" s="6" t="str">
        <f>B414</f>
        <v>BAYS Hayden Morris</v>
      </c>
      <c r="N415" s="37">
        <f>IFERROR(H415+I415,"")</f>
        <v>25.709999999999997</v>
      </c>
    </row>
    <row r="416" spans="1:18" ht="12.75" customHeight="1" x14ac:dyDescent="0.4">
      <c r="A416" s="118">
        <v>5</v>
      </c>
      <c r="B416" s="117" t="str">
        <f>sections!B87</f>
        <v>WHAK Mark Parkinson</v>
      </c>
      <c r="C416" s="38" t="str">
        <f>IFERROR(VLOOKUP(C410,sections!$I$4:$L$14,4,FALSE),"")</f>
        <v>1-3</v>
      </c>
      <c r="D416" s="31" t="str">
        <f>IFERROR(VLOOKUP(D408,sections!$I$4:$L$14,4,FALSE),"")</f>
        <v>0-3</v>
      </c>
      <c r="E416" s="38" t="str">
        <f>IFERROR(VLOOKUP(E412,sections!$I$4:$L$14,4,FALSE),"")</f>
        <v>1-3</v>
      </c>
      <c r="F416" s="39" t="s">
        <v>8</v>
      </c>
      <c r="G416" s="39" t="str">
        <f>IFERROR(VLOOKUP(G414,sections!$I$4:$L$14,4,FALSE),"")</f>
        <v>1-3</v>
      </c>
      <c r="H416" s="40"/>
      <c r="I416" s="41"/>
      <c r="N416" s="37"/>
    </row>
    <row r="417" spans="1:18" ht="12.75" customHeight="1" x14ac:dyDescent="0.6">
      <c r="A417" s="114"/>
      <c r="B417" s="114"/>
      <c r="C417" s="42">
        <f>IFERROR(VLOOKUP(C416,sections!$I$4:$L$14,2,FALSE),"")</f>
        <v>1.21</v>
      </c>
      <c r="D417" s="34">
        <f>IFERROR(VLOOKUP(D416,sections!$I$4:$L$14,2,FALSE),"")</f>
        <v>0</v>
      </c>
      <c r="E417" s="42">
        <f>IFERROR(VLOOKUP(E416,sections!$I$4:$L$14,2,FALSE),"")</f>
        <v>1.21</v>
      </c>
      <c r="F417" s="43">
        <f>IFERROR(VLOOKUP(F416,sections!$I$4:$L$14,2,FALSE),"")</f>
        <v>1.21</v>
      </c>
      <c r="G417" s="43">
        <f>IFERROR(VLOOKUP(G416,sections!$I$4:$L$14,2,FALSE),"")</f>
        <v>1.21</v>
      </c>
      <c r="H417" s="35">
        <f>IF(SUM(C417:G417)&gt;0,SUM(C417:G417),0.1)</f>
        <v>4.84</v>
      </c>
      <c r="I417" s="36"/>
      <c r="K417" s="6">
        <f>RANK(H417,H$3:H$464,0)</f>
        <v>187</v>
      </c>
      <c r="M417" s="6" t="str">
        <f>B416</f>
        <v>WHAK Mark Parkinson</v>
      </c>
      <c r="N417" s="37">
        <f>IFERROR(H417+I417,"")</f>
        <v>4.84</v>
      </c>
    </row>
    <row r="418" spans="1:18" ht="12.75" customHeight="1" x14ac:dyDescent="0.4">
      <c r="A418" s="118">
        <v>6</v>
      </c>
      <c r="B418" s="117" t="str">
        <f>sections!B88</f>
        <v>PAT Fred Winterstein</v>
      </c>
      <c r="C418" s="31" t="str">
        <f>IFERROR(VLOOKUP(C408,sections!$I$4:$L$14,4,FALSE),"")</f>
        <v>1-3</v>
      </c>
      <c r="D418" s="38" t="str">
        <f>IFERROR(VLOOKUP(D414,sections!$I$4:$L$14,4,FALSE),"")</f>
        <v>1-3</v>
      </c>
      <c r="E418" s="39" t="str">
        <f>IFERROR(VLOOKUP(E410,sections!$I$4:$L$14,4,FALSE),"")</f>
        <v>0-3</v>
      </c>
      <c r="F418" s="39" t="str">
        <f>IFERROR(VLOOKUP(F416,sections!$I$4:$L$14,4,FALSE),"")</f>
        <v>3-1</v>
      </c>
      <c r="G418" s="38" t="str">
        <f>IFERROR(VLOOKUP(G412,sections!$I$4:$L$14,4,FALSE),"")</f>
        <v>3-2</v>
      </c>
      <c r="H418" s="40"/>
      <c r="I418" s="41"/>
      <c r="N418" s="37"/>
    </row>
    <row r="419" spans="1:18" ht="12.75" customHeight="1" x14ac:dyDescent="0.6">
      <c r="A419" s="114"/>
      <c r="B419" s="114"/>
      <c r="C419" s="34">
        <f>IFERROR(VLOOKUP(C418,sections!$I$4:$L$14,2,FALSE),"")</f>
        <v>1.21</v>
      </c>
      <c r="D419" s="42">
        <f>IFERROR(VLOOKUP(D418,sections!$I$4:$L$14,2,FALSE),"")</f>
        <v>1.21</v>
      </c>
      <c r="E419" s="43">
        <f>IFERROR(VLOOKUP(E418,sections!$I$4:$L$14,2,FALSE),"")</f>
        <v>0</v>
      </c>
      <c r="F419" s="43">
        <f>IFERROR(VLOOKUP(F418,sections!$I$4:$L$14,2,FALSE),"")</f>
        <v>8.1999999999999993</v>
      </c>
      <c r="G419" s="42">
        <f>IFERROR(VLOOKUP(G418,sections!$I$4:$L$14,2,FALSE),"")</f>
        <v>8.1</v>
      </c>
      <c r="H419" s="35">
        <f>IF(SUM(C419:G419)&gt;0,SUM(C419:G419),0.1)</f>
        <v>18.72</v>
      </c>
      <c r="I419" s="36"/>
      <c r="K419" s="6">
        <f>RANK(H419,H$3:H$464,0)</f>
        <v>132</v>
      </c>
      <c r="M419" s="6" t="str">
        <f>B418</f>
        <v>PAT Fred Winterstein</v>
      </c>
      <c r="N419" s="37">
        <f>IFERROR(H419+I419,"")</f>
        <v>18.72</v>
      </c>
    </row>
    <row r="420" spans="1:18" ht="12.75" customHeight="1" x14ac:dyDescent="0.35">
      <c r="M420" s="37"/>
      <c r="N420" s="37"/>
      <c r="O420" s="37"/>
      <c r="P420" s="37"/>
      <c r="Q420" s="37"/>
      <c r="R420" s="37"/>
    </row>
    <row r="421" spans="1:18" ht="12.75" customHeight="1" x14ac:dyDescent="0.7">
      <c r="A421" s="26" t="s">
        <v>686</v>
      </c>
      <c r="B421" s="27"/>
      <c r="C421" s="44">
        <v>1</v>
      </c>
      <c r="D421" s="44">
        <v>2</v>
      </c>
      <c r="E421" s="44">
        <v>3</v>
      </c>
      <c r="F421" s="44">
        <v>4</v>
      </c>
      <c r="G421" s="44">
        <v>5</v>
      </c>
      <c r="H421" s="29" t="s">
        <v>656</v>
      </c>
      <c r="I421" s="30"/>
      <c r="N421" s="37"/>
    </row>
    <row r="422" spans="1:18" ht="12.75" customHeight="1" x14ac:dyDescent="0.4">
      <c r="A422" s="118">
        <v>1</v>
      </c>
      <c r="B422" s="117" t="str">
        <f>sections!D83</f>
        <v>HAM Sonny Rangiaho</v>
      </c>
      <c r="C422" s="31" t="s">
        <v>10</v>
      </c>
      <c r="D422" s="31" t="s">
        <v>8</v>
      </c>
      <c r="E422" s="31" t="s">
        <v>9</v>
      </c>
      <c r="F422" s="31" t="s">
        <v>8</v>
      </c>
      <c r="G422" s="31" t="s">
        <v>6</v>
      </c>
      <c r="H422" s="32"/>
      <c r="I422" s="33"/>
      <c r="N422" s="37"/>
    </row>
    <row r="423" spans="1:18" ht="12.75" customHeight="1" x14ac:dyDescent="0.6">
      <c r="A423" s="114"/>
      <c r="B423" s="114"/>
      <c r="C423" s="34">
        <f>IFERROR(VLOOKUP(C422,sections!$I$4:$L$14,2,FALSE),"")</f>
        <v>2.5</v>
      </c>
      <c r="D423" s="34">
        <f>IFERROR(VLOOKUP(D422,sections!$I$4:$L$14,2,FALSE),"")</f>
        <v>1.21</v>
      </c>
      <c r="E423" s="34">
        <f>IFERROR(VLOOKUP(E422,sections!$I$4:$L$14,2,FALSE),"")</f>
        <v>8.1</v>
      </c>
      <c r="F423" s="34">
        <f>IFERROR(VLOOKUP(F422,sections!$I$4:$L$14,2,FALSE),"")</f>
        <v>1.21</v>
      </c>
      <c r="G423" s="34">
        <f>IFERROR(VLOOKUP(G422,sections!$I$4:$L$14,2,FALSE),"")</f>
        <v>0</v>
      </c>
      <c r="H423" s="35">
        <f>IF(SUM(C423:G423)&gt;0,SUM(C423:G423),0.1)</f>
        <v>13.02</v>
      </c>
      <c r="I423" s="36"/>
      <c r="K423" s="6">
        <f>RANK(H423,H$3:H$464,0)</f>
        <v>154</v>
      </c>
      <c r="M423" s="6" t="str">
        <f>B422</f>
        <v>HAM Sonny Rangiaho</v>
      </c>
      <c r="N423" s="37">
        <f>IFERROR(H423+I423,"")</f>
        <v>13.02</v>
      </c>
    </row>
    <row r="424" spans="1:18" ht="12.75" customHeight="1" x14ac:dyDescent="0.4">
      <c r="A424" s="118">
        <v>2</v>
      </c>
      <c r="B424" s="117" t="str">
        <f>sections!D84</f>
        <v>MNU Marino Hapi</v>
      </c>
      <c r="C424" s="38" t="s">
        <v>9</v>
      </c>
      <c r="D424" s="39" t="s">
        <v>9</v>
      </c>
      <c r="E424" s="39" t="s">
        <v>5</v>
      </c>
      <c r="F424" s="38" t="s">
        <v>9</v>
      </c>
      <c r="G424" s="31" t="str">
        <f>IFERROR(VLOOKUP(G422,sections!$I$4:$L$14,4,FALSE),"")</f>
        <v>3-0</v>
      </c>
      <c r="H424" s="40"/>
      <c r="I424" s="41"/>
      <c r="N424" s="37"/>
    </row>
    <row r="425" spans="1:18" ht="12.75" customHeight="1" x14ac:dyDescent="0.6">
      <c r="A425" s="114"/>
      <c r="B425" s="114"/>
      <c r="C425" s="42">
        <f>IFERROR(VLOOKUP(C424,sections!$I$4:$L$14,2,FALSE),"")</f>
        <v>8.1</v>
      </c>
      <c r="D425" s="43">
        <f>IFERROR(VLOOKUP(D424,sections!$I$4:$L$14,2,FALSE),"")</f>
        <v>8.1</v>
      </c>
      <c r="E425" s="43">
        <f>IFERROR(VLOOKUP(E424,sections!$I$4:$L$14,2,FALSE),"")</f>
        <v>8.31</v>
      </c>
      <c r="F425" s="42">
        <f>IFERROR(VLOOKUP(F424,sections!$I$4:$L$14,2,FALSE),"")</f>
        <v>8.1</v>
      </c>
      <c r="G425" s="34">
        <f>IFERROR(VLOOKUP(G424,sections!$I$4:$L$14,2,FALSE),"")</f>
        <v>8.31</v>
      </c>
      <c r="H425" s="35">
        <f>IF(SUM(C425:G425)&gt;0,SUM(C425:G425),0.1)</f>
        <v>40.92</v>
      </c>
      <c r="I425" s="36">
        <v>99</v>
      </c>
      <c r="K425" s="6">
        <f>RANK(H425,H$3:H$464,0)</f>
        <v>20</v>
      </c>
      <c r="M425" s="6" t="str">
        <f>B424</f>
        <v>MNU Marino Hapi</v>
      </c>
      <c r="N425" s="37">
        <f>IFERROR(H425+I425,"")</f>
        <v>139.92000000000002</v>
      </c>
    </row>
    <row r="426" spans="1:18" ht="12.75" customHeight="1" x14ac:dyDescent="0.4">
      <c r="A426" s="118">
        <v>3</v>
      </c>
      <c r="B426" s="117" t="str">
        <f>sections!D85</f>
        <v>TGA Dave Harman</v>
      </c>
      <c r="C426" s="39" t="s">
        <v>6</v>
      </c>
      <c r="D426" s="39" t="str">
        <f>IFERROR(VLOOKUP(D424,sections!$I$4:$L$14,4,FALSE),"")</f>
        <v>2-3</v>
      </c>
      <c r="E426" s="38" t="s">
        <v>9</v>
      </c>
      <c r="F426" s="31" t="str">
        <f>IFERROR(VLOOKUP(F422,sections!$I$4:$L$14,4,FALSE),"")</f>
        <v>3-1</v>
      </c>
      <c r="G426" s="38" t="s">
        <v>8</v>
      </c>
      <c r="H426" s="40"/>
      <c r="I426" s="41"/>
      <c r="N426" s="37"/>
    </row>
    <row r="427" spans="1:18" ht="12.75" customHeight="1" x14ac:dyDescent="0.6">
      <c r="A427" s="114"/>
      <c r="B427" s="114"/>
      <c r="C427" s="43">
        <f>IFERROR(VLOOKUP(C426,sections!$I$4:$L$14,2,FALSE),"")</f>
        <v>0</v>
      </c>
      <c r="D427" s="43">
        <f>IFERROR(VLOOKUP(D426,sections!$I$4:$L$14,2,FALSE),"")</f>
        <v>2.5</v>
      </c>
      <c r="E427" s="42">
        <f>IFERROR(VLOOKUP(E426,sections!$I$4:$L$14,2,FALSE),"")</f>
        <v>8.1</v>
      </c>
      <c r="F427" s="34">
        <f>IFERROR(VLOOKUP(F426,sections!$I$4:$L$14,2,FALSE),"")</f>
        <v>8.1999999999999993</v>
      </c>
      <c r="G427" s="42">
        <f>IFERROR(VLOOKUP(G426,sections!$I$4:$L$14,2,FALSE),"")</f>
        <v>1.21</v>
      </c>
      <c r="H427" s="35">
        <f>IF(SUM(C427:G427)&gt;0,SUM(C427:G427),0.1)</f>
        <v>20.009999999999998</v>
      </c>
      <c r="I427" s="36"/>
      <c r="K427" s="6">
        <f>RANK(H427,H$3:H$464,0)</f>
        <v>115</v>
      </c>
      <c r="M427" s="6" t="str">
        <f>B426</f>
        <v>TGA Dave Harman</v>
      </c>
      <c r="N427" s="37">
        <f>IFERROR(H427+I427,"")</f>
        <v>20.009999999999998</v>
      </c>
    </row>
    <row r="428" spans="1:18" ht="12.75" customHeight="1" x14ac:dyDescent="0.4">
      <c r="A428" s="118">
        <v>4</v>
      </c>
      <c r="B428" s="117" t="str">
        <f>sections!D86</f>
        <v>PAT Gavin Anstis</v>
      </c>
      <c r="C428" s="39" t="str">
        <f>IFERROR(VLOOKUP(C426,sections!$I$4:$L$14,4,FALSE),"")</f>
        <v>3-0</v>
      </c>
      <c r="D428" s="38" t="s">
        <v>9</v>
      </c>
      <c r="E428" s="31" t="str">
        <f>IFERROR(VLOOKUP(E422,sections!$I$4:$L$14,4,FALSE),"")</f>
        <v>2-3</v>
      </c>
      <c r="F428" s="38" t="str">
        <f>IFERROR(VLOOKUP(F424,sections!$I$4:$L$14,4,FALSE),"")</f>
        <v>2-3</v>
      </c>
      <c r="G428" s="39" t="s">
        <v>7</v>
      </c>
      <c r="H428" s="40"/>
      <c r="I428" s="41"/>
      <c r="N428" s="37"/>
    </row>
    <row r="429" spans="1:18" ht="12.75" customHeight="1" x14ac:dyDescent="0.6">
      <c r="A429" s="119"/>
      <c r="B429" s="114"/>
      <c r="C429" s="43">
        <f>IFERROR(VLOOKUP(C428,sections!$I$4:$L$14,2,FALSE),"")</f>
        <v>8.31</v>
      </c>
      <c r="D429" s="42">
        <f>IFERROR(VLOOKUP(D428,sections!$I$4:$L$14,2,FALSE),"")</f>
        <v>8.1</v>
      </c>
      <c r="E429" s="34">
        <f>IFERROR(VLOOKUP(E428,sections!$I$4:$L$14,2,FALSE),"")</f>
        <v>2.5</v>
      </c>
      <c r="F429" s="42">
        <f>IFERROR(VLOOKUP(F428,sections!$I$4:$L$14,2,FALSE),"")</f>
        <v>2.5</v>
      </c>
      <c r="G429" s="43">
        <f>IFERROR(VLOOKUP(G428,sections!$I$4:$L$14,2,FALSE),"")</f>
        <v>8.1999999999999993</v>
      </c>
      <c r="H429" s="35">
        <f>IF(SUM(C429:G429)&gt;0,SUM(C429:G429),0.1)</f>
        <v>29.61</v>
      </c>
      <c r="I429" s="36">
        <v>57</v>
      </c>
      <c r="K429" s="6">
        <f>RANK(H429,H$3:H$464,0)</f>
        <v>62</v>
      </c>
      <c r="M429" s="6" t="str">
        <f>B428</f>
        <v>PAT Gavin Anstis</v>
      </c>
      <c r="N429" s="37">
        <f>IFERROR(H429+I429,"")</f>
        <v>86.61</v>
      </c>
    </row>
    <row r="430" spans="1:18" ht="12.75" customHeight="1" x14ac:dyDescent="0.4">
      <c r="A430" s="118">
        <v>5</v>
      </c>
      <c r="B430" s="117" t="str">
        <f>sections!D87</f>
        <v>BAYS Shayne Hynes</v>
      </c>
      <c r="C430" s="38" t="str">
        <f>IFERROR(VLOOKUP(C424,sections!$I$4:$L$14,4,FALSE),"")</f>
        <v>2-3</v>
      </c>
      <c r="D430" s="31" t="str">
        <f>IFERROR(VLOOKUP(D422,sections!$I$4:$L$14,4,FALSE),"")</f>
        <v>3-1</v>
      </c>
      <c r="E430" s="38" t="str">
        <f>IFERROR(VLOOKUP(E426,sections!$I$4:$L$14,4,FALSE),"")</f>
        <v>2-3</v>
      </c>
      <c r="F430" s="39" t="s">
        <v>8</v>
      </c>
      <c r="G430" s="39" t="str">
        <f>IFERROR(VLOOKUP(G428,sections!$I$4:$L$14,4,FALSE),"")</f>
        <v>1-3</v>
      </c>
      <c r="H430" s="40"/>
      <c r="I430" s="41"/>
      <c r="N430" s="37"/>
    </row>
    <row r="431" spans="1:18" ht="12.75" customHeight="1" x14ac:dyDescent="0.6">
      <c r="A431" s="114"/>
      <c r="B431" s="114"/>
      <c r="C431" s="42">
        <f>IFERROR(VLOOKUP(C430,sections!$I$4:$L$14,2,FALSE),"")</f>
        <v>2.5</v>
      </c>
      <c r="D431" s="34">
        <f>IFERROR(VLOOKUP(D430,sections!$I$4:$L$14,2,FALSE),"")</f>
        <v>8.1999999999999993</v>
      </c>
      <c r="E431" s="42">
        <f>IFERROR(VLOOKUP(E430,sections!$I$4:$L$14,2,FALSE),"")</f>
        <v>2.5</v>
      </c>
      <c r="F431" s="43">
        <f>IFERROR(VLOOKUP(F430,sections!$I$4:$L$14,2,FALSE),"")</f>
        <v>1.21</v>
      </c>
      <c r="G431" s="43">
        <f>IFERROR(VLOOKUP(G430,sections!$I$4:$L$14,2,FALSE),"")</f>
        <v>1.21</v>
      </c>
      <c r="H431" s="35">
        <f>IF(SUM(C431:G431)&gt;0,SUM(C431:G431),0.1)</f>
        <v>15.620000000000001</v>
      </c>
      <c r="I431" s="36"/>
      <c r="K431" s="6">
        <f>RANK(H431,H$3:H$464,0)</f>
        <v>145</v>
      </c>
      <c r="M431" s="6" t="str">
        <f>B430</f>
        <v>BAYS Shayne Hynes</v>
      </c>
      <c r="N431" s="37">
        <f>IFERROR(H431+I431,"")</f>
        <v>15.620000000000001</v>
      </c>
    </row>
    <row r="432" spans="1:18" ht="12.75" customHeight="1" x14ac:dyDescent="0.4">
      <c r="A432" s="118">
        <v>6</v>
      </c>
      <c r="B432" s="117" t="str">
        <f>sections!D88</f>
        <v>TOK Jenny Cook</v>
      </c>
      <c r="C432" s="31" t="str">
        <f>IFERROR(VLOOKUP(C422,sections!$I$4:$L$14,4,FALSE),"")</f>
        <v>3-2</v>
      </c>
      <c r="D432" s="38" t="str">
        <f>IFERROR(VLOOKUP(D428,sections!$I$4:$L$14,4,FALSE),"")</f>
        <v>2-3</v>
      </c>
      <c r="E432" s="39" t="str">
        <f>IFERROR(VLOOKUP(E424,sections!$I$4:$L$14,4,FALSE),"")</f>
        <v>0-3</v>
      </c>
      <c r="F432" s="39" t="str">
        <f>IFERROR(VLOOKUP(F430,sections!$I$4:$L$14,4,FALSE),"")</f>
        <v>3-1</v>
      </c>
      <c r="G432" s="38" t="str">
        <f>IFERROR(VLOOKUP(G426,sections!$I$4:$L$14,4,FALSE),"")</f>
        <v>3-1</v>
      </c>
      <c r="H432" s="40"/>
      <c r="I432" s="41"/>
      <c r="N432" s="37"/>
    </row>
    <row r="433" spans="1:18" ht="12.75" customHeight="1" x14ac:dyDescent="0.6">
      <c r="A433" s="114"/>
      <c r="B433" s="114"/>
      <c r="C433" s="34">
        <f>IFERROR(VLOOKUP(C432,sections!$I$4:$L$14,2,FALSE),"")</f>
        <v>8.1</v>
      </c>
      <c r="D433" s="42">
        <f>IFERROR(VLOOKUP(D432,sections!$I$4:$L$14,2,FALSE),"")</f>
        <v>2.5</v>
      </c>
      <c r="E433" s="43">
        <f>IFERROR(VLOOKUP(E432,sections!$I$4:$L$14,2,FALSE),"")</f>
        <v>0</v>
      </c>
      <c r="F433" s="43">
        <f>IFERROR(VLOOKUP(F432,sections!$I$4:$L$14,2,FALSE),"")</f>
        <v>8.1999999999999993</v>
      </c>
      <c r="G433" s="42">
        <f>IFERROR(VLOOKUP(G432,sections!$I$4:$L$14,2,FALSE),"")</f>
        <v>8.1999999999999993</v>
      </c>
      <c r="H433" s="35">
        <f>IF(SUM(C433:G433)&gt;0,SUM(C433:G433),0.1)</f>
        <v>26.999999999999996</v>
      </c>
      <c r="I433" s="36">
        <v>57</v>
      </c>
      <c r="K433" s="6">
        <f>RANK(H433,H$3:H$464,0)</f>
        <v>85</v>
      </c>
      <c r="M433" s="6" t="str">
        <f>B432</f>
        <v>TOK Jenny Cook</v>
      </c>
      <c r="N433" s="37">
        <f>IFERROR(H433+I433,"")</f>
        <v>84</v>
      </c>
    </row>
    <row r="434" spans="1:18" ht="12.75" customHeight="1" x14ac:dyDescent="0.35">
      <c r="M434" s="37"/>
      <c r="N434" s="37"/>
      <c r="O434" s="37"/>
      <c r="P434" s="37"/>
      <c r="Q434" s="37"/>
      <c r="R434" s="37"/>
    </row>
    <row r="435" spans="1:18" ht="12.75" customHeight="1" x14ac:dyDescent="0.7">
      <c r="A435" s="26" t="s">
        <v>687</v>
      </c>
      <c r="B435" s="27"/>
      <c r="C435" s="44">
        <v>1</v>
      </c>
      <c r="D435" s="44">
        <v>2</v>
      </c>
      <c r="E435" s="44">
        <v>3</v>
      </c>
      <c r="F435" s="44">
        <v>4</v>
      </c>
      <c r="G435" s="44">
        <v>5</v>
      </c>
      <c r="H435" s="29" t="s">
        <v>656</v>
      </c>
      <c r="I435" s="30"/>
      <c r="N435" s="37"/>
    </row>
    <row r="436" spans="1:18" ht="12.75" customHeight="1" x14ac:dyDescent="0.4">
      <c r="A436" s="118">
        <v>1</v>
      </c>
      <c r="B436" s="117" t="str">
        <f>sections!F83</f>
        <v>LEV Billy Mcintyre</v>
      </c>
      <c r="C436" s="31" t="s">
        <v>7</v>
      </c>
      <c r="D436" s="31" t="s">
        <v>5</v>
      </c>
      <c r="E436" s="31" t="s">
        <v>5</v>
      </c>
      <c r="F436" s="31" t="s">
        <v>9</v>
      </c>
      <c r="G436" s="31" t="s">
        <v>7</v>
      </c>
      <c r="H436" s="32"/>
      <c r="I436" s="33"/>
      <c r="N436" s="37"/>
    </row>
    <row r="437" spans="1:18" ht="12.75" customHeight="1" x14ac:dyDescent="0.6">
      <c r="A437" s="114"/>
      <c r="B437" s="114"/>
      <c r="C437" s="34">
        <f>IFERROR(VLOOKUP(C436,sections!$I$4:$L$14,2,FALSE),"")</f>
        <v>8.1999999999999993</v>
      </c>
      <c r="D437" s="34">
        <f>IFERROR(VLOOKUP(D436,sections!$I$4:$L$14,2,FALSE),"")</f>
        <v>8.31</v>
      </c>
      <c r="E437" s="34">
        <f>IFERROR(VLOOKUP(E436,sections!$I$4:$L$14,2,FALSE),"")</f>
        <v>8.31</v>
      </c>
      <c r="F437" s="34">
        <f>IFERROR(VLOOKUP(F436,sections!$I$4:$L$14,2,FALSE),"")</f>
        <v>8.1</v>
      </c>
      <c r="G437" s="34">
        <f>IFERROR(VLOOKUP(G436,sections!$I$4:$L$14,2,FALSE),"")</f>
        <v>8.1999999999999993</v>
      </c>
      <c r="H437" s="35">
        <f>IF(SUM(C437:G437)&gt;0,SUM(C437:G437),0.1)</f>
        <v>41.120000000000005</v>
      </c>
      <c r="I437" s="36">
        <v>99</v>
      </c>
      <c r="K437" s="6">
        <f>RANK(H437,H$3:H$464,0)</f>
        <v>15</v>
      </c>
      <c r="M437" s="6" t="str">
        <f>B436</f>
        <v>LEV Billy Mcintyre</v>
      </c>
      <c r="N437" s="37">
        <f>IFERROR(H437+I437,"")</f>
        <v>140.12</v>
      </c>
    </row>
    <row r="438" spans="1:18" ht="12.75" customHeight="1" x14ac:dyDescent="0.4">
      <c r="A438" s="118">
        <v>2</v>
      </c>
      <c r="B438" s="117" t="str">
        <f>sections!F84</f>
        <v>HEN Malcolm Hussey</v>
      </c>
      <c r="C438" s="38" t="s">
        <v>7</v>
      </c>
      <c r="D438" s="39" t="s">
        <v>8</v>
      </c>
      <c r="E438" s="39" t="s">
        <v>7</v>
      </c>
      <c r="F438" s="38" t="s">
        <v>10</v>
      </c>
      <c r="G438" s="31" t="str">
        <f>IFERROR(VLOOKUP(G436,sections!$I$4:$L$14,4,FALSE),"")</f>
        <v>1-3</v>
      </c>
      <c r="H438" s="40"/>
      <c r="I438" s="41"/>
      <c r="N438" s="37"/>
    </row>
    <row r="439" spans="1:18" ht="12.75" customHeight="1" x14ac:dyDescent="0.6">
      <c r="A439" s="114"/>
      <c r="B439" s="114"/>
      <c r="C439" s="42">
        <f>IFERROR(VLOOKUP(C438,sections!$I$4:$L$14,2,FALSE),"")</f>
        <v>8.1999999999999993</v>
      </c>
      <c r="D439" s="43">
        <f>IFERROR(VLOOKUP(D438,sections!$I$4:$L$14,2,FALSE),"")</f>
        <v>1.21</v>
      </c>
      <c r="E439" s="43">
        <f>IFERROR(VLOOKUP(E438,sections!$I$4:$L$14,2,FALSE),"")</f>
        <v>8.1999999999999993</v>
      </c>
      <c r="F439" s="42">
        <f>IFERROR(VLOOKUP(F438,sections!$I$4:$L$14,2,FALSE),"")</f>
        <v>2.5</v>
      </c>
      <c r="G439" s="34">
        <f>IFERROR(VLOOKUP(G438,sections!$I$4:$L$14,2,FALSE),"")</f>
        <v>1.21</v>
      </c>
      <c r="H439" s="35">
        <f>IF(SUM(C439:G439)&gt;0,SUM(C439:G439),0.1)</f>
        <v>21.32</v>
      </c>
      <c r="I439" s="36">
        <v>57</v>
      </c>
      <c r="K439" s="6">
        <f>RANK(H439,H$3:H$464,0)</f>
        <v>109</v>
      </c>
      <c r="M439" s="6" t="str">
        <f>B438</f>
        <v>HEN Malcolm Hussey</v>
      </c>
      <c r="N439" s="37">
        <f>IFERROR(H439+I439,"")</f>
        <v>78.319999999999993</v>
      </c>
    </row>
    <row r="440" spans="1:18" ht="12.75" customHeight="1" x14ac:dyDescent="0.4">
      <c r="A440" s="118">
        <v>3</v>
      </c>
      <c r="B440" s="117" t="str">
        <f>sections!F85</f>
        <v>PAT Sani Roberts</v>
      </c>
      <c r="C440" s="39" t="s">
        <v>7</v>
      </c>
      <c r="D440" s="39" t="str">
        <f>IFERROR(VLOOKUP(D438,sections!$I$4:$L$14,4,FALSE),"")</f>
        <v>3-1</v>
      </c>
      <c r="E440" s="38" t="s">
        <v>5</v>
      </c>
      <c r="F440" s="31" t="str">
        <f>IFERROR(VLOOKUP(F436,sections!$I$4:$L$14,4,FALSE),"")</f>
        <v>2-3</v>
      </c>
      <c r="G440" s="38" t="s">
        <v>7</v>
      </c>
      <c r="H440" s="40"/>
      <c r="I440" s="41"/>
      <c r="N440" s="37"/>
    </row>
    <row r="441" spans="1:18" ht="12.75" customHeight="1" x14ac:dyDescent="0.6">
      <c r="A441" s="114"/>
      <c r="B441" s="114"/>
      <c r="C441" s="43">
        <f>IFERROR(VLOOKUP(C440,sections!$I$4:$L$14,2,FALSE),"")</f>
        <v>8.1999999999999993</v>
      </c>
      <c r="D441" s="43">
        <f>IFERROR(VLOOKUP(D440,sections!$I$4:$L$14,2,FALSE),"")</f>
        <v>8.1999999999999993</v>
      </c>
      <c r="E441" s="42">
        <f>IFERROR(VLOOKUP(E440,sections!$I$4:$L$14,2,FALSE),"")</f>
        <v>8.31</v>
      </c>
      <c r="F441" s="34">
        <f>IFERROR(VLOOKUP(F440,sections!$I$4:$L$14,2,FALSE),"")</f>
        <v>2.5</v>
      </c>
      <c r="G441" s="42">
        <f>IFERROR(VLOOKUP(G440,sections!$I$4:$L$14,2,FALSE),"")</f>
        <v>8.1999999999999993</v>
      </c>
      <c r="H441" s="35">
        <f>IF(SUM(C441:G441)&gt;0,SUM(C441:G441),0.1)</f>
        <v>35.409999999999997</v>
      </c>
      <c r="I441" s="36">
        <v>57</v>
      </c>
      <c r="K441" s="6">
        <f>RANK(H441,H$3:H$464,0)</f>
        <v>37</v>
      </c>
      <c r="M441" s="6" t="str">
        <f>B440</f>
        <v>PAT Sani Roberts</v>
      </c>
      <c r="N441" s="37">
        <f>IFERROR(H441+I441,"")</f>
        <v>92.41</v>
      </c>
    </row>
    <row r="442" spans="1:18" ht="12.75" customHeight="1" x14ac:dyDescent="0.4">
      <c r="A442" s="118">
        <v>4</v>
      </c>
      <c r="B442" s="117" t="str">
        <f>sections!F86</f>
        <v>BIR Moloi Fatuesi</v>
      </c>
      <c r="C442" s="39" t="str">
        <f>IFERROR(VLOOKUP(C440,sections!$I$4:$L$14,4,FALSE),"")</f>
        <v>1-3</v>
      </c>
      <c r="D442" s="38" t="s">
        <v>7</v>
      </c>
      <c r="E442" s="31" t="str">
        <f>IFERROR(VLOOKUP(E436,sections!$I$4:$L$14,4,FALSE),"")</f>
        <v>0-3</v>
      </c>
      <c r="F442" s="38" t="str">
        <f>IFERROR(VLOOKUP(F438,sections!$I$4:$L$14,4,FALSE),"")</f>
        <v>3-2</v>
      </c>
      <c r="G442" s="39" t="s">
        <v>10</v>
      </c>
      <c r="H442" s="40"/>
      <c r="I442" s="41"/>
      <c r="N442" s="37"/>
    </row>
    <row r="443" spans="1:18" ht="12.75" customHeight="1" x14ac:dyDescent="0.6">
      <c r="A443" s="119"/>
      <c r="B443" s="114"/>
      <c r="C443" s="43">
        <f>IFERROR(VLOOKUP(C442,sections!$I$4:$L$14,2,FALSE),"")</f>
        <v>1.21</v>
      </c>
      <c r="D443" s="42">
        <f>IFERROR(VLOOKUP(D442,sections!$I$4:$L$14,2,FALSE),"")</f>
        <v>8.1999999999999993</v>
      </c>
      <c r="E443" s="34">
        <f>IFERROR(VLOOKUP(E442,sections!$I$4:$L$14,2,FALSE),"")</f>
        <v>0</v>
      </c>
      <c r="F443" s="42">
        <f>IFERROR(VLOOKUP(F442,sections!$I$4:$L$14,2,FALSE),"")</f>
        <v>8.1</v>
      </c>
      <c r="G443" s="43">
        <f>IFERROR(VLOOKUP(G442,sections!$I$4:$L$14,2,FALSE),"")</f>
        <v>2.5</v>
      </c>
      <c r="H443" s="35">
        <f>IF(SUM(C443:G443)&gt;0,SUM(C443:G443),0.1)</f>
        <v>20.009999999999998</v>
      </c>
      <c r="I443" s="36"/>
      <c r="K443" s="6">
        <f>RANK(H443,H$3:H$464,0)</f>
        <v>115</v>
      </c>
      <c r="M443" s="6" t="str">
        <f>B442</f>
        <v>BIR Moloi Fatuesi</v>
      </c>
      <c r="N443" s="37">
        <f>IFERROR(H443+I443,"")</f>
        <v>20.009999999999998</v>
      </c>
    </row>
    <row r="444" spans="1:18" ht="12.75" customHeight="1" x14ac:dyDescent="0.4">
      <c r="A444" s="118">
        <v>5</v>
      </c>
      <c r="B444" s="117" t="str">
        <f>sections!F87</f>
        <v>HOW Gary Clare</v>
      </c>
      <c r="C444" s="38" t="str">
        <f>IFERROR(VLOOKUP(C438,sections!$I$4:$L$14,4,FALSE),"")</f>
        <v>1-3</v>
      </c>
      <c r="D444" s="31" t="str">
        <f>IFERROR(VLOOKUP(D436,sections!$I$4:$L$14,4,FALSE),"")</f>
        <v>0-3</v>
      </c>
      <c r="E444" s="38" t="str">
        <f>IFERROR(VLOOKUP(E440,sections!$I$4:$L$14,4,FALSE),"")</f>
        <v>0-3</v>
      </c>
      <c r="F444" s="39" t="s">
        <v>7</v>
      </c>
      <c r="G444" s="39" t="str">
        <f>IFERROR(VLOOKUP(G442,sections!$I$4:$L$14,4,FALSE),"")</f>
        <v>3-2</v>
      </c>
      <c r="H444" s="40"/>
      <c r="I444" s="41"/>
      <c r="N444" s="37"/>
    </row>
    <row r="445" spans="1:18" ht="12.75" customHeight="1" x14ac:dyDescent="0.6">
      <c r="A445" s="114"/>
      <c r="B445" s="114"/>
      <c r="C445" s="42">
        <f>IFERROR(VLOOKUP(C444,sections!$I$4:$L$14,2,FALSE),"")</f>
        <v>1.21</v>
      </c>
      <c r="D445" s="34">
        <f>IFERROR(VLOOKUP(D444,sections!$I$4:$L$14,2,FALSE),"")</f>
        <v>0</v>
      </c>
      <c r="E445" s="42">
        <f>IFERROR(VLOOKUP(E444,sections!$I$4:$L$14,2,FALSE),"")</f>
        <v>0</v>
      </c>
      <c r="F445" s="43">
        <f>IFERROR(VLOOKUP(F444,sections!$I$4:$L$14,2,FALSE),"")</f>
        <v>8.1999999999999993</v>
      </c>
      <c r="G445" s="43">
        <f>IFERROR(VLOOKUP(G444,sections!$I$4:$L$14,2,FALSE),"")</f>
        <v>8.1</v>
      </c>
      <c r="H445" s="35">
        <f>IF(SUM(C445:G445)&gt;0,SUM(C445:G445),0.1)</f>
        <v>17.509999999999998</v>
      </c>
      <c r="I445" s="36"/>
      <c r="K445" s="6">
        <f>RANK(H445,H$3:H$464,0)</f>
        <v>136</v>
      </c>
      <c r="M445" s="6" t="str">
        <f>B444</f>
        <v>HOW Gary Clare</v>
      </c>
      <c r="N445" s="37">
        <f>IFERROR(H445+I445,"")</f>
        <v>17.509999999999998</v>
      </c>
    </row>
    <row r="446" spans="1:18" ht="12.75" customHeight="1" x14ac:dyDescent="0.4">
      <c r="A446" s="118">
        <v>6</v>
      </c>
      <c r="B446" s="117" t="str">
        <f>sections!F88</f>
        <v>BAYS Bill Amosa</v>
      </c>
      <c r="C446" s="31" t="str">
        <f>IFERROR(VLOOKUP(C436,sections!$I$4:$L$14,4,FALSE),"")</f>
        <v>1-3</v>
      </c>
      <c r="D446" s="38" t="str">
        <f>IFERROR(VLOOKUP(D442,sections!$I$4:$L$14,4,FALSE),"")</f>
        <v>1-3</v>
      </c>
      <c r="E446" s="39" t="str">
        <f>IFERROR(VLOOKUP(E438,sections!$I$4:$L$14,4,FALSE),"")</f>
        <v>1-3</v>
      </c>
      <c r="F446" s="39" t="str">
        <f>IFERROR(VLOOKUP(F444,sections!$I$4:$L$14,4,FALSE),"")</f>
        <v>1-3</v>
      </c>
      <c r="G446" s="38" t="str">
        <f>IFERROR(VLOOKUP(G440,sections!$I$4:$L$14,4,FALSE),"")</f>
        <v>1-3</v>
      </c>
      <c r="H446" s="40"/>
      <c r="I446" s="41"/>
      <c r="N446" s="37"/>
    </row>
    <row r="447" spans="1:18" ht="12.75" customHeight="1" x14ac:dyDescent="0.6">
      <c r="A447" s="114"/>
      <c r="B447" s="114"/>
      <c r="C447" s="34">
        <f>IFERROR(VLOOKUP(C446,sections!$I$4:$L$14,2,FALSE),"")</f>
        <v>1.21</v>
      </c>
      <c r="D447" s="42">
        <f>IFERROR(VLOOKUP(D446,sections!$I$4:$L$14,2,FALSE),"")</f>
        <v>1.21</v>
      </c>
      <c r="E447" s="43">
        <f>IFERROR(VLOOKUP(E446,sections!$I$4:$L$14,2,FALSE),"")</f>
        <v>1.21</v>
      </c>
      <c r="F447" s="43">
        <f>IFERROR(VLOOKUP(F446,sections!$I$4:$L$14,2,FALSE),"")</f>
        <v>1.21</v>
      </c>
      <c r="G447" s="42">
        <f>IFERROR(VLOOKUP(G446,sections!$I$4:$L$14,2,FALSE),"")</f>
        <v>1.21</v>
      </c>
      <c r="H447" s="35">
        <f>IF(SUM(C447:G447)&gt;0,SUM(C447:G447),0.1)</f>
        <v>6.05</v>
      </c>
      <c r="I447" s="36"/>
      <c r="K447" s="6">
        <f>RANK(H447,H$3:H$464,0)</f>
        <v>182</v>
      </c>
      <c r="M447" s="6" t="str">
        <f>B446</f>
        <v>BAYS Bill Amosa</v>
      </c>
      <c r="N447" s="37">
        <f>IFERROR(H447+I447,"")</f>
        <v>6.05</v>
      </c>
    </row>
    <row r="448" spans="1:18" ht="12.75" customHeight="1" x14ac:dyDescent="0.35">
      <c r="M448" s="37"/>
      <c r="N448" s="37"/>
      <c r="O448" s="37"/>
      <c r="P448" s="37"/>
      <c r="Q448" s="37"/>
      <c r="R448" s="37"/>
    </row>
    <row r="449" spans="1:18" ht="12.75" customHeight="1" x14ac:dyDescent="0.7">
      <c r="A449" s="26" t="s">
        <v>688</v>
      </c>
      <c r="B449" s="27"/>
      <c r="C449" s="44">
        <v>1</v>
      </c>
      <c r="D449" s="44">
        <v>2</v>
      </c>
      <c r="E449" s="44">
        <v>3</v>
      </c>
      <c r="F449" s="44">
        <v>4</v>
      </c>
      <c r="G449" s="44">
        <v>5</v>
      </c>
      <c r="H449" s="29" t="s">
        <v>656</v>
      </c>
      <c r="I449" s="30"/>
      <c r="N449" s="37"/>
    </row>
    <row r="450" spans="1:18" ht="12.75" customHeight="1" x14ac:dyDescent="0.4">
      <c r="A450" s="118">
        <v>1</v>
      </c>
      <c r="B450" s="117" t="str">
        <f>sections!B91</f>
        <v>SWA Deon Rawlings</v>
      </c>
      <c r="C450" s="31" t="s">
        <v>7</v>
      </c>
      <c r="D450" s="31" t="s">
        <v>8</v>
      </c>
      <c r="E450" s="31" t="s">
        <v>7</v>
      </c>
      <c r="F450" s="31" t="s">
        <v>5</v>
      </c>
      <c r="G450" s="31" t="s">
        <v>10</v>
      </c>
      <c r="H450" s="32"/>
      <c r="I450" s="33"/>
      <c r="N450" s="37"/>
    </row>
    <row r="451" spans="1:18" ht="12.75" customHeight="1" x14ac:dyDescent="0.6">
      <c r="A451" s="114"/>
      <c r="B451" s="114"/>
      <c r="C451" s="34">
        <f>IFERROR(VLOOKUP(C450,sections!$I$4:$L$14,2,FALSE),"")</f>
        <v>8.1999999999999993</v>
      </c>
      <c r="D451" s="34">
        <f>IFERROR(VLOOKUP(D450,sections!$I$4:$L$14,2,FALSE),"")</f>
        <v>1.21</v>
      </c>
      <c r="E451" s="34">
        <f>IFERROR(VLOOKUP(E450,sections!$I$4:$L$14,2,FALSE),"")</f>
        <v>8.1999999999999993</v>
      </c>
      <c r="F451" s="34">
        <f>IFERROR(VLOOKUP(F450,sections!$I$4:$L$14,2,FALSE),"")</f>
        <v>8.31</v>
      </c>
      <c r="G451" s="34">
        <f>IFERROR(VLOOKUP(G450,sections!$I$4:$L$14,2,FALSE),"")</f>
        <v>2.5</v>
      </c>
      <c r="H451" s="35">
        <f>IF(SUM(C451:G451)&gt;0,SUM(C451:G451),0.1)</f>
        <v>28.42</v>
      </c>
      <c r="I451" s="36">
        <v>57</v>
      </c>
      <c r="K451" s="6">
        <f>RANK(H451,H$3:H$464,0)</f>
        <v>66</v>
      </c>
      <c r="M451" s="6" t="str">
        <f>B450</f>
        <v>SWA Deon Rawlings</v>
      </c>
      <c r="N451" s="37">
        <f>IFERROR(H451+I451,"")</f>
        <v>85.42</v>
      </c>
    </row>
    <row r="452" spans="1:18" ht="12.75" customHeight="1" x14ac:dyDescent="0.4">
      <c r="A452" s="118">
        <v>2</v>
      </c>
      <c r="B452" s="117" t="str">
        <f>sections!B92</f>
        <v>BAY Jonothan Parker</v>
      </c>
      <c r="C452" s="38" t="s">
        <v>10</v>
      </c>
      <c r="D452" s="39" t="s">
        <v>8</v>
      </c>
      <c r="E452" s="39" t="s">
        <v>7</v>
      </c>
      <c r="F452" s="38" t="s">
        <v>8</v>
      </c>
      <c r="G452" s="31" t="str">
        <f>IFERROR(VLOOKUP(G450,sections!$I$4:$L$14,4,FALSE),"")</f>
        <v>3-2</v>
      </c>
      <c r="H452" s="40"/>
      <c r="I452" s="41"/>
      <c r="N452" s="37"/>
    </row>
    <row r="453" spans="1:18" ht="12.75" customHeight="1" x14ac:dyDescent="0.6">
      <c r="A453" s="114"/>
      <c r="B453" s="114"/>
      <c r="C453" s="42">
        <f>IFERROR(VLOOKUP(C452,sections!$I$4:$L$14,2,FALSE),"")</f>
        <v>2.5</v>
      </c>
      <c r="D453" s="43">
        <f>IFERROR(VLOOKUP(D452,sections!$I$4:$L$14,2,FALSE),"")</f>
        <v>1.21</v>
      </c>
      <c r="E453" s="43">
        <f>IFERROR(VLOOKUP(E452,sections!$I$4:$L$14,2,FALSE),"")</f>
        <v>8.1999999999999993</v>
      </c>
      <c r="F453" s="42">
        <f>IFERROR(VLOOKUP(F452,sections!$I$4:$L$14,2,FALSE),"")</f>
        <v>1.21</v>
      </c>
      <c r="G453" s="34">
        <f>IFERROR(VLOOKUP(G452,sections!$I$4:$L$14,2,FALSE),"")</f>
        <v>8.1</v>
      </c>
      <c r="H453" s="35">
        <f>IF(SUM(C453:G453)&gt;0,SUM(C453:G453),0.1)</f>
        <v>21.22</v>
      </c>
      <c r="I453" s="36"/>
      <c r="K453" s="6">
        <f>RANK(H453,H$3:H$464,0)</f>
        <v>110</v>
      </c>
      <c r="M453" s="6" t="str">
        <f>B452</f>
        <v>BAY Jonothan Parker</v>
      </c>
      <c r="N453" s="37">
        <f>IFERROR(H453+I453,"")</f>
        <v>21.22</v>
      </c>
    </row>
    <row r="454" spans="1:18" ht="12.75" customHeight="1" x14ac:dyDescent="0.4">
      <c r="A454" s="118">
        <v>3</v>
      </c>
      <c r="B454" s="117" t="str">
        <f>sections!B93</f>
        <v>HOW Paul G Brown</v>
      </c>
      <c r="C454" s="39" t="s">
        <v>10</v>
      </c>
      <c r="D454" s="39" t="str">
        <f>IFERROR(VLOOKUP(D452,sections!$I$4:$L$14,4,FALSE),"")</f>
        <v>3-1</v>
      </c>
      <c r="E454" s="38" t="s">
        <v>6</v>
      </c>
      <c r="F454" s="31" t="str">
        <f>IFERROR(VLOOKUP(F450,sections!$I$4:$L$14,4,FALSE),"")</f>
        <v>0-3</v>
      </c>
      <c r="G454" s="38" t="s">
        <v>7</v>
      </c>
      <c r="H454" s="40"/>
      <c r="I454" s="41"/>
      <c r="N454" s="37"/>
    </row>
    <row r="455" spans="1:18" ht="12.75" customHeight="1" x14ac:dyDescent="0.6">
      <c r="A455" s="114"/>
      <c r="B455" s="114"/>
      <c r="C455" s="43">
        <f>IFERROR(VLOOKUP(C454,sections!$I$4:$L$14,2,FALSE),"")</f>
        <v>2.5</v>
      </c>
      <c r="D455" s="43">
        <f>IFERROR(VLOOKUP(D454,sections!$I$4:$L$14,2,FALSE),"")</f>
        <v>8.1999999999999993</v>
      </c>
      <c r="E455" s="42">
        <f>IFERROR(VLOOKUP(E454,sections!$I$4:$L$14,2,FALSE),"")</f>
        <v>0</v>
      </c>
      <c r="F455" s="34">
        <f>IFERROR(VLOOKUP(F454,sections!$I$4:$L$14,2,FALSE),"")</f>
        <v>0</v>
      </c>
      <c r="G455" s="42">
        <f>IFERROR(VLOOKUP(G454,sections!$I$4:$L$14,2,FALSE),"")</f>
        <v>8.1999999999999993</v>
      </c>
      <c r="H455" s="35">
        <f>IF(SUM(C455:G455)&gt;0,SUM(C455:G455),0.1)</f>
        <v>18.899999999999999</v>
      </c>
      <c r="I455" s="36"/>
      <c r="K455" s="6">
        <f>RANK(H455,H$3:H$464,0)</f>
        <v>127</v>
      </c>
      <c r="M455" s="6" t="str">
        <f>B454</f>
        <v>HOW Paul G Brown</v>
      </c>
      <c r="N455" s="37">
        <f>IFERROR(H455+I455,"")</f>
        <v>18.899999999999999</v>
      </c>
    </row>
    <row r="456" spans="1:18" ht="12.75" customHeight="1" x14ac:dyDescent="0.4">
      <c r="A456" s="118">
        <v>4</v>
      </c>
      <c r="B456" s="117" t="str">
        <f>sections!B94</f>
        <v>WAI Roger Beardshall</v>
      </c>
      <c r="C456" s="39" t="str">
        <f>IFERROR(VLOOKUP(C454,sections!$I$4:$L$14,4,FALSE),"")</f>
        <v>3-2</v>
      </c>
      <c r="D456" s="38" t="s">
        <v>5</v>
      </c>
      <c r="E456" s="31" t="str">
        <f>IFERROR(VLOOKUP(E450,sections!$I$4:$L$14,4,FALSE),"")</f>
        <v>1-3</v>
      </c>
      <c r="F456" s="38" t="str">
        <f>IFERROR(VLOOKUP(F452,sections!$I$4:$L$14,4,FALSE),"")</f>
        <v>3-1</v>
      </c>
      <c r="G456" s="39" t="s">
        <v>8</v>
      </c>
      <c r="H456" s="40"/>
      <c r="I456" s="41"/>
      <c r="N456" s="37"/>
    </row>
    <row r="457" spans="1:18" ht="12.75" customHeight="1" x14ac:dyDescent="0.6">
      <c r="A457" s="119"/>
      <c r="B457" s="114"/>
      <c r="C457" s="43">
        <f>IFERROR(VLOOKUP(C456,sections!$I$4:$L$14,2,FALSE),"")</f>
        <v>8.1</v>
      </c>
      <c r="D457" s="42">
        <f>IFERROR(VLOOKUP(D456,sections!$I$4:$L$14,2,FALSE),"")</f>
        <v>8.31</v>
      </c>
      <c r="E457" s="34">
        <f>IFERROR(VLOOKUP(E456,sections!$I$4:$L$14,2,FALSE),"")</f>
        <v>1.21</v>
      </c>
      <c r="F457" s="42">
        <f>IFERROR(VLOOKUP(F456,sections!$I$4:$L$14,2,FALSE),"")</f>
        <v>8.1999999999999993</v>
      </c>
      <c r="G457" s="43">
        <f>IFERROR(VLOOKUP(G456,sections!$I$4:$L$14,2,FALSE),"")</f>
        <v>1.21</v>
      </c>
      <c r="H457" s="35">
        <f>IF(SUM(C457:G457)&gt;0,SUM(C457:G457),0.1)</f>
        <v>27.03</v>
      </c>
      <c r="I457" s="36">
        <v>57</v>
      </c>
      <c r="K457" s="6">
        <f>RANK(H457,H$3:H$464,0)</f>
        <v>81</v>
      </c>
      <c r="M457" s="6" t="str">
        <f>B456</f>
        <v>WAI Roger Beardshall</v>
      </c>
      <c r="N457" s="37">
        <f>IFERROR(H457+I457,"")</f>
        <v>84.03</v>
      </c>
    </row>
    <row r="458" spans="1:18" ht="12.75" customHeight="1" x14ac:dyDescent="0.4">
      <c r="A458" s="118">
        <v>5</v>
      </c>
      <c r="B458" s="117" t="str">
        <f>sections!B95</f>
        <v>PAT Manoj Gounder</v>
      </c>
      <c r="C458" s="38" t="str">
        <f>IFERROR(VLOOKUP(C452,sections!$I$4:$L$14,4,FALSE),"")</f>
        <v>3-2</v>
      </c>
      <c r="D458" s="31" t="str">
        <f>IFERROR(VLOOKUP(D450,sections!$I$4:$L$14,4,FALSE),"")</f>
        <v>3-1</v>
      </c>
      <c r="E458" s="38" t="str">
        <f>IFERROR(VLOOKUP(E454,sections!$I$4:$L$14,4,FALSE),"")</f>
        <v>3-0</v>
      </c>
      <c r="F458" s="39" t="s">
        <v>9</v>
      </c>
      <c r="G458" s="39" t="str">
        <f>IFERROR(VLOOKUP(G456,sections!$I$4:$L$14,4,FALSE),"")</f>
        <v>3-1</v>
      </c>
      <c r="H458" s="40"/>
      <c r="I458" s="41"/>
      <c r="N458" s="37"/>
    </row>
    <row r="459" spans="1:18" ht="12.75" customHeight="1" x14ac:dyDescent="0.6">
      <c r="A459" s="114"/>
      <c r="B459" s="114"/>
      <c r="C459" s="42">
        <f>IFERROR(VLOOKUP(C458,sections!$I$4:$L$14,2,FALSE),"")</f>
        <v>8.1</v>
      </c>
      <c r="D459" s="34">
        <f>IFERROR(VLOOKUP(D458,sections!$I$4:$L$14,2,FALSE),"")</f>
        <v>8.1999999999999993</v>
      </c>
      <c r="E459" s="42">
        <f>IFERROR(VLOOKUP(E458,sections!$I$4:$L$14,2,FALSE),"")</f>
        <v>8.31</v>
      </c>
      <c r="F459" s="43">
        <f>IFERROR(VLOOKUP(F458,sections!$I$4:$L$14,2,FALSE),"")</f>
        <v>8.1</v>
      </c>
      <c r="G459" s="43">
        <f>IFERROR(VLOOKUP(G458,sections!$I$4:$L$14,2,FALSE),"")</f>
        <v>8.1999999999999993</v>
      </c>
      <c r="H459" s="35">
        <f>IF(SUM(C459:G459)&gt;0,SUM(C459:G459),0.1)</f>
        <v>40.909999999999997</v>
      </c>
      <c r="I459" s="36">
        <v>99</v>
      </c>
      <c r="K459" s="6">
        <f>RANK(H459,H$3:H$464,0)</f>
        <v>22</v>
      </c>
      <c r="M459" s="6" t="str">
        <f>B458</f>
        <v>PAT Manoj Gounder</v>
      </c>
      <c r="N459" s="37">
        <f>IFERROR(H459+I459,"")</f>
        <v>139.91</v>
      </c>
    </row>
    <row r="460" spans="1:18" ht="12.75" customHeight="1" x14ac:dyDescent="0.4">
      <c r="A460" s="118">
        <v>6</v>
      </c>
      <c r="B460" s="117" t="str">
        <f>sections!B96</f>
        <v>MNU Amit Singh</v>
      </c>
      <c r="C460" s="31" t="str">
        <f>IFERROR(VLOOKUP(C450,sections!$I$4:$L$14,4,FALSE),"")</f>
        <v>1-3</v>
      </c>
      <c r="D460" s="38" t="str">
        <f>IFERROR(VLOOKUP(D456,sections!$I$4:$L$14,4,FALSE),"")</f>
        <v>0-3</v>
      </c>
      <c r="E460" s="39" t="str">
        <f>IFERROR(VLOOKUP(E452,sections!$I$4:$L$14,4,FALSE),"")</f>
        <v>1-3</v>
      </c>
      <c r="F460" s="39" t="str">
        <f>IFERROR(VLOOKUP(F458,sections!$I$4:$L$14,4,FALSE),"")</f>
        <v>2-3</v>
      </c>
      <c r="G460" s="38" t="str">
        <f>IFERROR(VLOOKUP(G454,sections!$I$4:$L$14,4,FALSE),"")</f>
        <v>1-3</v>
      </c>
      <c r="H460" s="40"/>
      <c r="I460" s="41"/>
      <c r="N460" s="37"/>
    </row>
    <row r="461" spans="1:18" ht="12.75" customHeight="1" x14ac:dyDescent="0.6">
      <c r="A461" s="114"/>
      <c r="B461" s="114"/>
      <c r="C461" s="34">
        <f>IFERROR(VLOOKUP(C460,sections!$I$4:$L$14,2,FALSE),"")</f>
        <v>1.21</v>
      </c>
      <c r="D461" s="42">
        <f>IFERROR(VLOOKUP(D460,sections!$I$4:$L$14,2,FALSE),"")</f>
        <v>0</v>
      </c>
      <c r="E461" s="43">
        <f>IFERROR(VLOOKUP(E460,sections!$I$4:$L$14,2,FALSE),"")</f>
        <v>1.21</v>
      </c>
      <c r="F461" s="43">
        <f>IFERROR(VLOOKUP(F460,sections!$I$4:$L$14,2,FALSE),"")</f>
        <v>2.5</v>
      </c>
      <c r="G461" s="42">
        <f>IFERROR(VLOOKUP(G460,sections!$I$4:$L$14,2,FALSE),"")</f>
        <v>1.21</v>
      </c>
      <c r="H461" s="35">
        <f>IF(SUM(C461:G461)&gt;0,SUM(C461:G461),0.1)</f>
        <v>6.13</v>
      </c>
      <c r="I461" s="36"/>
      <c r="K461" s="6">
        <f>RANK(H461,H$3:H$464,0)</f>
        <v>178</v>
      </c>
      <c r="M461" s="6" t="str">
        <f>B460</f>
        <v>MNU Amit Singh</v>
      </c>
      <c r="N461" s="37">
        <f>IFERROR(H461+I461,"")</f>
        <v>6.13</v>
      </c>
    </row>
    <row r="462" spans="1:18" ht="12.75" customHeight="1" x14ac:dyDescent="0.35">
      <c r="M462" s="37"/>
      <c r="N462" s="37"/>
      <c r="O462" s="37"/>
      <c r="P462" s="37"/>
      <c r="Q462" s="37"/>
      <c r="R462" s="37"/>
    </row>
    <row r="463" spans="1:18" ht="12.75" customHeight="1" x14ac:dyDescent="0.35">
      <c r="C463" s="8"/>
      <c r="D463" s="8"/>
      <c r="E463" s="8"/>
      <c r="F463" s="8"/>
      <c r="G463" s="8"/>
      <c r="H463" s="8"/>
      <c r="I463" s="8"/>
    </row>
    <row r="464" spans="1:18" ht="12.75" customHeight="1" x14ac:dyDescent="0.35"/>
    <row r="465" spans="3:9" ht="12.75" customHeight="1" x14ac:dyDescent="0.35"/>
    <row r="466" spans="3:9" ht="12.75" customHeight="1" x14ac:dyDescent="0.4">
      <c r="C466" s="46"/>
      <c r="D466" s="31"/>
      <c r="E466" s="31"/>
      <c r="F466" s="31"/>
      <c r="G466" s="31"/>
      <c r="H466" s="41"/>
    </row>
    <row r="467" spans="3:9" ht="12.75" customHeight="1" x14ac:dyDescent="0.6">
      <c r="C467" s="47" t="str">
        <f>IFERROR(VLOOKUP(C466,sections!$I$4:$L$14,2,FALSE),"")</f>
        <v/>
      </c>
      <c r="D467" s="34" t="str">
        <f>IFERROR(VLOOKUP(D466,sections!$I$4:$L$14,2,FALSE),"")</f>
        <v/>
      </c>
      <c r="E467" s="34" t="str">
        <f>IFERROR(VLOOKUP(E466,sections!$I$4:$L$14,2,FALSE),"")</f>
        <v/>
      </c>
      <c r="F467" s="34" t="str">
        <f>IFERROR(VLOOKUP(F466,sections!$I$4:$L$14,2,FALSE),"")</f>
        <v/>
      </c>
      <c r="G467" s="34" t="str">
        <f>IFERROR(VLOOKUP(G466,sections!$I$4:$L$14,2,FALSE),"")</f>
        <v/>
      </c>
      <c r="H467" s="42">
        <f>IF(SUM(C467:G467)&gt;0,SUM(C467:G467)/0.8,0.1)</f>
        <v>0.1</v>
      </c>
    </row>
    <row r="468" spans="3:9" ht="12.75" customHeight="1" x14ac:dyDescent="0.4">
      <c r="C468" s="38"/>
      <c r="D468" s="39"/>
      <c r="E468" s="46"/>
      <c r="F468" s="38"/>
      <c r="G468" s="31" t="str">
        <f>IFERROR(VLOOKUP(G466,sections!$I$4:$L$14,4,FALSE),"")</f>
        <v/>
      </c>
      <c r="H468" s="48"/>
      <c r="I468" s="6" t="s">
        <v>689</v>
      </c>
    </row>
    <row r="469" spans="3:9" ht="12.75" customHeight="1" x14ac:dyDescent="0.6">
      <c r="C469" s="42" t="str">
        <f>IFERROR(VLOOKUP(C468,sections!$I$4:$L$14,2,FALSE),"")</f>
        <v/>
      </c>
      <c r="D469" s="43" t="str">
        <f>IFERROR(VLOOKUP(D468,sections!$I$4:$L$14,2,FALSE),"")</f>
        <v/>
      </c>
      <c r="E469" s="47" t="str">
        <f>IFERROR(VLOOKUP(E468,sections!$I$4:$L$14,2,FALSE),"")</f>
        <v/>
      </c>
      <c r="F469" s="42" t="str">
        <f>IFERROR(VLOOKUP(F468,sections!$I$4:$L$14,2,FALSE),"")</f>
        <v/>
      </c>
      <c r="G469" s="34" t="str">
        <f>IFERROR(VLOOKUP(G468,sections!$I$4:$L$14,2,FALSE),"")</f>
        <v/>
      </c>
      <c r="H469" s="35">
        <f>IF(SUM(C469:G469)&gt;0,SUM(C469:G469)/0.8,0.1)</f>
        <v>0.1</v>
      </c>
      <c r="I469" s="6" t="s">
        <v>690</v>
      </c>
    </row>
    <row r="470" spans="3:9" ht="12.75" customHeight="1" x14ac:dyDescent="0.4">
      <c r="C470" s="39"/>
      <c r="D470" s="39" t="str">
        <f>IFERROR(VLOOKUP(D468,sections!$I$4:$L$14,4,FALSE),"")</f>
        <v/>
      </c>
      <c r="E470" s="38"/>
      <c r="F470" s="31" t="str">
        <f>IFERROR(VLOOKUP(F466,sections!$I$4:$L$14,4,FALSE),"")</f>
        <v/>
      </c>
      <c r="G470" s="46"/>
      <c r="H470" s="40"/>
      <c r="I470" s="6" t="s">
        <v>691</v>
      </c>
    </row>
    <row r="471" spans="3:9" ht="12.75" customHeight="1" x14ac:dyDescent="0.6">
      <c r="C471" s="43" t="str">
        <f>IFERROR(VLOOKUP(C470,sections!$I$4:$L$14,2,FALSE),"")</f>
        <v/>
      </c>
      <c r="D471" s="43" t="str">
        <f>IFERROR(VLOOKUP(D470,sections!$I$4:$L$14,2,FALSE),"")</f>
        <v/>
      </c>
      <c r="E471" s="42" t="str">
        <f>IFERROR(VLOOKUP(E470,sections!$I$4:$L$14,2,FALSE),"")</f>
        <v/>
      </c>
      <c r="F471" s="34" t="str">
        <f>IFERROR(VLOOKUP(F470,sections!$I$4:$L$14,2,FALSE),"")</f>
        <v/>
      </c>
      <c r="G471" s="47" t="str">
        <f>IFERROR(VLOOKUP(G470,sections!$I$4:$L$14,2,FALSE),"")</f>
        <v/>
      </c>
      <c r="H471" s="35">
        <f>IF(SUM(C471:G471)&gt;0,SUM(C471:G471)/0.8,0.1)</f>
        <v>0.1</v>
      </c>
      <c r="I471" s="6" t="s">
        <v>692</v>
      </c>
    </row>
    <row r="472" spans="3:9" ht="12.75" customHeight="1" x14ac:dyDescent="0.4">
      <c r="C472" s="39" t="str">
        <f>IFERROR(VLOOKUP(C470,sections!$I$4:$L$14,4,FALSE),"")</f>
        <v/>
      </c>
      <c r="D472" s="46"/>
      <c r="E472" s="31" t="str">
        <f>IFERROR(VLOOKUP(E466,sections!$I$4:$L$14,4,FALSE),"")</f>
        <v/>
      </c>
      <c r="F472" s="38" t="str">
        <f>IFERROR(VLOOKUP(F468,sections!$I$4:$L$14,4,FALSE),"")</f>
        <v/>
      </c>
      <c r="G472" s="39"/>
      <c r="H472" s="40"/>
    </row>
    <row r="473" spans="3:9" ht="12.75" customHeight="1" x14ac:dyDescent="0.6">
      <c r="C473" s="43" t="str">
        <f>IFERROR(VLOOKUP(C472,sections!$I$4:$L$14,2,FALSE),"")</f>
        <v/>
      </c>
      <c r="D473" s="47" t="str">
        <f>IFERROR(VLOOKUP(D472,sections!$I$4:$L$14,2,FALSE),"")</f>
        <v/>
      </c>
      <c r="E473" s="34" t="str">
        <f>IFERROR(VLOOKUP(E472,sections!$I$4:$L$14,2,FALSE),"")</f>
        <v/>
      </c>
      <c r="F473" s="42" t="str">
        <f>IFERROR(VLOOKUP(F472,sections!$I$4:$L$14,2,FALSE),"")</f>
        <v/>
      </c>
      <c r="G473" s="43" t="str">
        <f>IFERROR(VLOOKUP(G472,sections!$I$4:$L$14,2,FALSE),"")</f>
        <v/>
      </c>
      <c r="H473" s="35">
        <f>IF(SUM(C473:G473)&gt;0,SUM(C473:G473)/0.8,0.1)</f>
        <v>0.1</v>
      </c>
    </row>
    <row r="474" spans="3:9" ht="12.75" customHeight="1" x14ac:dyDescent="0.4">
      <c r="C474" s="38" t="str">
        <f>IFERROR(VLOOKUP(C468,sections!$I$4:$L$14,4,FALSE),"")</f>
        <v/>
      </c>
      <c r="D474" s="31" t="str">
        <f>IFERROR(VLOOKUP(D466,sections!$I$4:$L$14,4,FALSE),"")</f>
        <v/>
      </c>
      <c r="E474" s="38" t="str">
        <f>IFERROR(VLOOKUP(E470,sections!$I$4:$L$14,4,FALSE),"")</f>
        <v/>
      </c>
      <c r="F474" s="46"/>
      <c r="G474" s="39" t="str">
        <f>IFERROR(VLOOKUP(G472,sections!$I$4:$L$14,4,FALSE),"")</f>
        <v/>
      </c>
      <c r="H474" s="40"/>
    </row>
    <row r="475" spans="3:9" ht="12.75" customHeight="1" x14ac:dyDescent="0.6">
      <c r="C475" s="42" t="str">
        <f>IFERROR(VLOOKUP(C474,sections!$I$4:$L$14,2,FALSE),"")</f>
        <v/>
      </c>
      <c r="D475" s="34" t="str">
        <f>IFERROR(VLOOKUP(D474,sections!$I$4:$L$14,2,FALSE),"")</f>
        <v/>
      </c>
      <c r="E475" s="42" t="str">
        <f>IFERROR(VLOOKUP(E474,sections!$I$4:$L$14,2,FALSE),"")</f>
        <v/>
      </c>
      <c r="F475" s="47" t="str">
        <f>IFERROR(VLOOKUP(F474,sections!$I$4:$L$14,2,FALSE),"")</f>
        <v/>
      </c>
      <c r="G475" s="43" t="str">
        <f>IFERROR(VLOOKUP(G474,sections!$I$4:$L$14,2,FALSE),"")</f>
        <v/>
      </c>
      <c r="H475" s="35">
        <f>IF(SUM(C475:G475)&gt;0,SUM(C475:G475)/0.8,0.1)</f>
        <v>0.1</v>
      </c>
    </row>
    <row r="476" spans="3:9" ht="12.75" customHeight="1" x14ac:dyDescent="0.4">
      <c r="C476" s="46" t="str">
        <f>IFERROR(VLOOKUP(C466,sections!$I$4:$L$14,4,FALSE),"")</f>
        <v/>
      </c>
      <c r="D476" s="46" t="str">
        <f>IFERROR(VLOOKUP(D472,sections!$I$4:$L$14,4,FALSE),"")</f>
        <v/>
      </c>
      <c r="E476" s="46" t="str">
        <f>IFERROR(VLOOKUP(E468,sections!$I$4:$L$14,4,FALSE),"")</f>
        <v/>
      </c>
      <c r="F476" s="46" t="str">
        <f>IFERROR(VLOOKUP(F474,sections!$I$4:$L$14,4,FALSE),"")</f>
        <v/>
      </c>
      <c r="G476" s="46" t="str">
        <f>IFERROR(VLOOKUP(G470,sections!$I$4:$L$14,4,FALSE),"")</f>
        <v/>
      </c>
      <c r="H476" s="40"/>
    </row>
    <row r="477" spans="3:9" ht="12.75" customHeight="1" x14ac:dyDescent="0.6">
      <c r="C477" s="47" t="str">
        <f>IFERROR(VLOOKUP(C476,sections!$I$4:$L$14,2,FALSE),"")</f>
        <v/>
      </c>
      <c r="D477" s="47" t="str">
        <f>IFERROR(VLOOKUP(D476,sections!$I$4:$L$14,2,FALSE),"")</f>
        <v/>
      </c>
      <c r="E477" s="47" t="str">
        <f>IFERROR(VLOOKUP(E476,sections!$I$4:$L$14,2,FALSE),"")</f>
        <v/>
      </c>
      <c r="F477" s="47" t="str">
        <f>IFERROR(VLOOKUP(F476,sections!$I$4:$L$14,2,FALSE),"")</f>
        <v/>
      </c>
      <c r="G477" s="47" t="str">
        <f>IFERROR(VLOOKUP(G476,sections!$I$4:$L$14,2,FALSE),"")</f>
        <v/>
      </c>
      <c r="H477" s="35">
        <v>-1</v>
      </c>
    </row>
    <row r="478" spans="3:9" ht="12.75" customHeight="1" x14ac:dyDescent="0.35"/>
    <row r="479" spans="3:9" ht="12.75" customHeight="1" x14ac:dyDescent="0.35"/>
    <row r="480" spans="3:9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mergeCells count="396">
    <mergeCell ref="B192:B193"/>
    <mergeCell ref="B194:B195"/>
    <mergeCell ref="B198:B199"/>
    <mergeCell ref="B200:B201"/>
    <mergeCell ref="B202:B203"/>
    <mergeCell ref="B204:B205"/>
    <mergeCell ref="B206:B207"/>
    <mergeCell ref="B208:B209"/>
    <mergeCell ref="A152:A153"/>
    <mergeCell ref="B152:B153"/>
    <mergeCell ref="A156:A157"/>
    <mergeCell ref="B156:B157"/>
    <mergeCell ref="A158:A159"/>
    <mergeCell ref="B158:B159"/>
    <mergeCell ref="B160:B161"/>
    <mergeCell ref="A160:A161"/>
    <mergeCell ref="A162:A163"/>
    <mergeCell ref="A164:A165"/>
    <mergeCell ref="A166:A167"/>
    <mergeCell ref="A170:A171"/>
    <mergeCell ref="A172:A173"/>
    <mergeCell ref="A174:A175"/>
    <mergeCell ref="B162:B163"/>
    <mergeCell ref="B164:B165"/>
    <mergeCell ref="B166:B167"/>
    <mergeCell ref="B170:B171"/>
    <mergeCell ref="B172:B173"/>
    <mergeCell ref="B174:B175"/>
    <mergeCell ref="B176:B177"/>
    <mergeCell ref="A176:A177"/>
    <mergeCell ref="A178:A179"/>
    <mergeCell ref="A180:A181"/>
    <mergeCell ref="A184:A185"/>
    <mergeCell ref="A186:A187"/>
    <mergeCell ref="A188:A189"/>
    <mergeCell ref="A190:A191"/>
    <mergeCell ref="B178:B179"/>
    <mergeCell ref="B180:B181"/>
    <mergeCell ref="B184:B185"/>
    <mergeCell ref="B186:B187"/>
    <mergeCell ref="B188:B189"/>
    <mergeCell ref="B190:B191"/>
    <mergeCell ref="A192:A193"/>
    <mergeCell ref="A194:A195"/>
    <mergeCell ref="A198:A199"/>
    <mergeCell ref="A200:A201"/>
    <mergeCell ref="A202:A203"/>
    <mergeCell ref="A204:A205"/>
    <mergeCell ref="A206:A207"/>
    <mergeCell ref="A208:A209"/>
    <mergeCell ref="A212:A213"/>
    <mergeCell ref="B232:B233"/>
    <mergeCell ref="A234:A235"/>
    <mergeCell ref="B234:B235"/>
    <mergeCell ref="B262:B263"/>
    <mergeCell ref="B264:B265"/>
    <mergeCell ref="B268:B269"/>
    <mergeCell ref="B270:B271"/>
    <mergeCell ref="B272:B273"/>
    <mergeCell ref="B274:B275"/>
    <mergeCell ref="B250:B251"/>
    <mergeCell ref="B254:B255"/>
    <mergeCell ref="B256:B257"/>
    <mergeCell ref="B258:B259"/>
    <mergeCell ref="B260:B261"/>
    <mergeCell ref="A260:A261"/>
    <mergeCell ref="A262:A263"/>
    <mergeCell ref="A264:A265"/>
    <mergeCell ref="A268:A269"/>
    <mergeCell ref="A270:A271"/>
    <mergeCell ref="A272:A273"/>
    <mergeCell ref="A274:A275"/>
    <mergeCell ref="A232:A233"/>
    <mergeCell ref="B276:B277"/>
    <mergeCell ref="B278:B279"/>
    <mergeCell ref="B282:B283"/>
    <mergeCell ref="B284:B285"/>
    <mergeCell ref="B286:B287"/>
    <mergeCell ref="B288:B289"/>
    <mergeCell ref="B290:B291"/>
    <mergeCell ref="B292:B293"/>
    <mergeCell ref="A236:A237"/>
    <mergeCell ref="B236:B237"/>
    <mergeCell ref="A240:A241"/>
    <mergeCell ref="B240:B241"/>
    <mergeCell ref="A242:A243"/>
    <mergeCell ref="B242:B243"/>
    <mergeCell ref="B244:B245"/>
    <mergeCell ref="A244:A245"/>
    <mergeCell ref="A246:A247"/>
    <mergeCell ref="A248:A249"/>
    <mergeCell ref="A250:A251"/>
    <mergeCell ref="A254:A255"/>
    <mergeCell ref="A256:A257"/>
    <mergeCell ref="A258:A259"/>
    <mergeCell ref="B246:B247"/>
    <mergeCell ref="B248:B249"/>
    <mergeCell ref="A276:A277"/>
    <mergeCell ref="A278:A279"/>
    <mergeCell ref="A282:A283"/>
    <mergeCell ref="A284:A285"/>
    <mergeCell ref="A286:A287"/>
    <mergeCell ref="A288:A289"/>
    <mergeCell ref="A290:A291"/>
    <mergeCell ref="A310:A311"/>
    <mergeCell ref="A312:A313"/>
    <mergeCell ref="A314:A315"/>
    <mergeCell ref="A292:A293"/>
    <mergeCell ref="A296:A297"/>
    <mergeCell ref="A298:A299"/>
    <mergeCell ref="A300:A301"/>
    <mergeCell ref="A302:A303"/>
    <mergeCell ref="A304:A305"/>
    <mergeCell ref="A306:A307"/>
    <mergeCell ref="A354:A355"/>
    <mergeCell ref="A316:A317"/>
    <mergeCell ref="A328:A329"/>
    <mergeCell ref="A340:A341"/>
    <mergeCell ref="A342:A343"/>
    <mergeCell ref="A344:A345"/>
    <mergeCell ref="A346:A347"/>
    <mergeCell ref="A348:A349"/>
    <mergeCell ref="A352:A353"/>
    <mergeCell ref="A356:A357"/>
    <mergeCell ref="A358:A359"/>
    <mergeCell ref="A360:A361"/>
    <mergeCell ref="A362:A363"/>
    <mergeCell ref="A366:A367"/>
    <mergeCell ref="A368:A369"/>
    <mergeCell ref="A386:A387"/>
    <mergeCell ref="A388:A389"/>
    <mergeCell ref="A390:A391"/>
    <mergeCell ref="A370:A371"/>
    <mergeCell ref="A372:A373"/>
    <mergeCell ref="A374:A375"/>
    <mergeCell ref="A376:A377"/>
    <mergeCell ref="A380:A381"/>
    <mergeCell ref="A382:A383"/>
    <mergeCell ref="A384:A385"/>
    <mergeCell ref="B296:B297"/>
    <mergeCell ref="B298:B299"/>
    <mergeCell ref="B300:B301"/>
    <mergeCell ref="B302:B303"/>
    <mergeCell ref="B304:B305"/>
    <mergeCell ref="B306:B307"/>
    <mergeCell ref="B310:B311"/>
    <mergeCell ref="B312:B313"/>
    <mergeCell ref="B314:B315"/>
    <mergeCell ref="B316:B317"/>
    <mergeCell ref="A318:A319"/>
    <mergeCell ref="B318:B319"/>
    <mergeCell ref="B320:B321"/>
    <mergeCell ref="A320:A321"/>
    <mergeCell ref="A324:A325"/>
    <mergeCell ref="B324:B325"/>
    <mergeCell ref="A326:A327"/>
    <mergeCell ref="B326:B327"/>
    <mergeCell ref="B328:B329"/>
    <mergeCell ref="A330:A331"/>
    <mergeCell ref="B330:B331"/>
    <mergeCell ref="A332:A333"/>
    <mergeCell ref="B332:B333"/>
    <mergeCell ref="A334:A335"/>
    <mergeCell ref="B334:B335"/>
    <mergeCell ref="B338:B339"/>
    <mergeCell ref="A338:A339"/>
    <mergeCell ref="B340:B341"/>
    <mergeCell ref="B342:B343"/>
    <mergeCell ref="B344:B345"/>
    <mergeCell ref="B346:B347"/>
    <mergeCell ref="B348:B349"/>
    <mergeCell ref="B352:B353"/>
    <mergeCell ref="B354:B355"/>
    <mergeCell ref="B356:B357"/>
    <mergeCell ref="B358:B359"/>
    <mergeCell ref="B360:B361"/>
    <mergeCell ref="B362:B363"/>
    <mergeCell ref="B366:B367"/>
    <mergeCell ref="B368:B369"/>
    <mergeCell ref="B370:B371"/>
    <mergeCell ref="B60:B61"/>
    <mergeCell ref="B62:B63"/>
    <mergeCell ref="B44:B45"/>
    <mergeCell ref="B46:B47"/>
    <mergeCell ref="B48:B49"/>
    <mergeCell ref="B50:B51"/>
    <mergeCell ref="B52:B53"/>
    <mergeCell ref="B54:B55"/>
    <mergeCell ref="B58:B59"/>
    <mergeCell ref="B102:B103"/>
    <mergeCell ref="B104:B105"/>
    <mergeCell ref="B106:B107"/>
    <mergeCell ref="B108:B109"/>
    <mergeCell ref="B110:B111"/>
    <mergeCell ref="B114:B115"/>
    <mergeCell ref="B116:B117"/>
    <mergeCell ref="B118:B119"/>
    <mergeCell ref="B120:B121"/>
    <mergeCell ref="B122:B123"/>
    <mergeCell ref="A2:A3"/>
    <mergeCell ref="B2:B3"/>
    <mergeCell ref="A4:A5"/>
    <mergeCell ref="B4:B5"/>
    <mergeCell ref="A6:A7"/>
    <mergeCell ref="B6:B7"/>
    <mergeCell ref="B8:B9"/>
    <mergeCell ref="A8:A9"/>
    <mergeCell ref="A10:A11"/>
    <mergeCell ref="A12:A13"/>
    <mergeCell ref="A16:A17"/>
    <mergeCell ref="A18:A19"/>
    <mergeCell ref="A20:A21"/>
    <mergeCell ref="A22:A23"/>
    <mergeCell ref="B10:B11"/>
    <mergeCell ref="B12:B13"/>
    <mergeCell ref="B16:B17"/>
    <mergeCell ref="B18:B19"/>
    <mergeCell ref="B20:B21"/>
    <mergeCell ref="B22:B23"/>
    <mergeCell ref="B24:B25"/>
    <mergeCell ref="A24:A25"/>
    <mergeCell ref="A26:A27"/>
    <mergeCell ref="A30:A31"/>
    <mergeCell ref="A32:A33"/>
    <mergeCell ref="A34:A35"/>
    <mergeCell ref="A36:A37"/>
    <mergeCell ref="A38:A39"/>
    <mergeCell ref="B26:B27"/>
    <mergeCell ref="B30:B31"/>
    <mergeCell ref="B32:B33"/>
    <mergeCell ref="B34:B35"/>
    <mergeCell ref="B36:B37"/>
    <mergeCell ref="B38:B39"/>
    <mergeCell ref="B40:B41"/>
    <mergeCell ref="A40:A41"/>
    <mergeCell ref="A44:A45"/>
    <mergeCell ref="A46:A47"/>
    <mergeCell ref="A48:A49"/>
    <mergeCell ref="A50:A51"/>
    <mergeCell ref="A52:A53"/>
    <mergeCell ref="A54:A55"/>
    <mergeCell ref="A58:A59"/>
    <mergeCell ref="A60:A61"/>
    <mergeCell ref="A62:A63"/>
    <mergeCell ref="A64:A65"/>
    <mergeCell ref="B64:B65"/>
    <mergeCell ref="A66:A67"/>
    <mergeCell ref="B66:B67"/>
    <mergeCell ref="B94:B95"/>
    <mergeCell ref="B96:B97"/>
    <mergeCell ref="B100:B101"/>
    <mergeCell ref="A68:A69"/>
    <mergeCell ref="B68:B69"/>
    <mergeCell ref="A72:A73"/>
    <mergeCell ref="B72:B73"/>
    <mergeCell ref="A74:A75"/>
    <mergeCell ref="B74:B75"/>
    <mergeCell ref="B76:B77"/>
    <mergeCell ref="A76:A77"/>
    <mergeCell ref="A78:A79"/>
    <mergeCell ref="A80:A81"/>
    <mergeCell ref="A82:A83"/>
    <mergeCell ref="A86:A87"/>
    <mergeCell ref="A88:A89"/>
    <mergeCell ref="A90:A91"/>
    <mergeCell ref="B78:B79"/>
    <mergeCell ref="B124:B125"/>
    <mergeCell ref="B144:B145"/>
    <mergeCell ref="B146:B147"/>
    <mergeCell ref="B128:B129"/>
    <mergeCell ref="B130:B131"/>
    <mergeCell ref="B132:B133"/>
    <mergeCell ref="B134:B135"/>
    <mergeCell ref="B136:B137"/>
    <mergeCell ref="B138:B139"/>
    <mergeCell ref="B142:B143"/>
    <mergeCell ref="B80:B81"/>
    <mergeCell ref="B82:B83"/>
    <mergeCell ref="B86:B87"/>
    <mergeCell ref="B88:B89"/>
    <mergeCell ref="B90:B91"/>
    <mergeCell ref="B92:B93"/>
    <mergeCell ref="A92:A93"/>
    <mergeCell ref="A94:A95"/>
    <mergeCell ref="A96:A97"/>
    <mergeCell ref="A100:A101"/>
    <mergeCell ref="A102:A103"/>
    <mergeCell ref="A104:A105"/>
    <mergeCell ref="A106:A107"/>
    <mergeCell ref="A108:A109"/>
    <mergeCell ref="A110:A111"/>
    <mergeCell ref="A114:A115"/>
    <mergeCell ref="A116:A117"/>
    <mergeCell ref="A118:A119"/>
    <mergeCell ref="A120:A121"/>
    <mergeCell ref="A122:A123"/>
    <mergeCell ref="A124:A125"/>
    <mergeCell ref="A128:A129"/>
    <mergeCell ref="A130:A131"/>
    <mergeCell ref="A132:A133"/>
    <mergeCell ref="A134:A135"/>
    <mergeCell ref="A136:A137"/>
    <mergeCell ref="A138:A139"/>
    <mergeCell ref="A142:A143"/>
    <mergeCell ref="A144:A145"/>
    <mergeCell ref="A146:A147"/>
    <mergeCell ref="A148:A149"/>
    <mergeCell ref="B148:B149"/>
    <mergeCell ref="A150:A151"/>
    <mergeCell ref="B150:B151"/>
    <mergeCell ref="B228:B229"/>
    <mergeCell ref="B230:B231"/>
    <mergeCell ref="B212:B213"/>
    <mergeCell ref="B214:B215"/>
    <mergeCell ref="B216:B217"/>
    <mergeCell ref="B218:B219"/>
    <mergeCell ref="B220:B221"/>
    <mergeCell ref="B222:B223"/>
    <mergeCell ref="B226:B227"/>
    <mergeCell ref="A214:A215"/>
    <mergeCell ref="A216:A217"/>
    <mergeCell ref="A218:A219"/>
    <mergeCell ref="A220:A221"/>
    <mergeCell ref="A222:A223"/>
    <mergeCell ref="A226:A227"/>
    <mergeCell ref="A228:A229"/>
    <mergeCell ref="A230:A231"/>
    <mergeCell ref="A446:A447"/>
    <mergeCell ref="A450:A451"/>
    <mergeCell ref="A452:A453"/>
    <mergeCell ref="A454:A455"/>
    <mergeCell ref="A456:A457"/>
    <mergeCell ref="A458:A459"/>
    <mergeCell ref="A460:A461"/>
    <mergeCell ref="A430:A431"/>
    <mergeCell ref="A432:A433"/>
    <mergeCell ref="A436:A437"/>
    <mergeCell ref="A438:A439"/>
    <mergeCell ref="A440:A441"/>
    <mergeCell ref="A442:A443"/>
    <mergeCell ref="A444:A445"/>
    <mergeCell ref="B372:B373"/>
    <mergeCell ref="B374:B375"/>
    <mergeCell ref="B376:B377"/>
    <mergeCell ref="B380:B381"/>
    <mergeCell ref="B382:B383"/>
    <mergeCell ref="B384:B385"/>
    <mergeCell ref="B386:B387"/>
    <mergeCell ref="B388:B389"/>
    <mergeCell ref="B390:B391"/>
    <mergeCell ref="A394:A395"/>
    <mergeCell ref="B394:B395"/>
    <mergeCell ref="A396:A397"/>
    <mergeCell ref="B396:B397"/>
    <mergeCell ref="B398:B399"/>
    <mergeCell ref="A398:A399"/>
    <mergeCell ref="A400:A401"/>
    <mergeCell ref="A402:A403"/>
    <mergeCell ref="A404:A405"/>
    <mergeCell ref="A408:A409"/>
    <mergeCell ref="A410:A411"/>
    <mergeCell ref="A412:A413"/>
    <mergeCell ref="B400:B401"/>
    <mergeCell ref="B402:B403"/>
    <mergeCell ref="B404:B405"/>
    <mergeCell ref="B408:B409"/>
    <mergeCell ref="B410:B411"/>
    <mergeCell ref="B412:B413"/>
    <mergeCell ref="B414:B415"/>
    <mergeCell ref="A414:A415"/>
    <mergeCell ref="A416:A417"/>
    <mergeCell ref="A418:A419"/>
    <mergeCell ref="A422:A423"/>
    <mergeCell ref="A424:A425"/>
    <mergeCell ref="A426:A427"/>
    <mergeCell ref="A428:A429"/>
    <mergeCell ref="B416:B417"/>
    <mergeCell ref="B418:B419"/>
    <mergeCell ref="B422:B423"/>
    <mergeCell ref="B424:B425"/>
    <mergeCell ref="B426:B427"/>
    <mergeCell ref="B428:B429"/>
    <mergeCell ref="B430:B431"/>
    <mergeCell ref="B450:B451"/>
    <mergeCell ref="B452:B453"/>
    <mergeCell ref="B454:B455"/>
    <mergeCell ref="B456:B457"/>
    <mergeCell ref="B458:B459"/>
    <mergeCell ref="B460:B461"/>
    <mergeCell ref="B432:B433"/>
    <mergeCell ref="B436:B437"/>
    <mergeCell ref="B438:B439"/>
    <mergeCell ref="B440:B441"/>
    <mergeCell ref="B442:B443"/>
    <mergeCell ref="B444:B445"/>
    <mergeCell ref="B446:B447"/>
  </mergeCells>
  <conditionalFormatting sqref="H1:H1000">
    <cfRule type="cellIs" dxfId="2" priority="1" operator="between">
      <formula>-1</formula>
      <formula>1</formula>
    </cfRule>
    <cfRule type="cellIs" dxfId="1" priority="2" operator="between">
      <formula>-1</formula>
      <formula>0.01</formula>
    </cfRule>
  </conditionalFormatting>
  <conditionalFormatting sqref="I1">
    <cfRule type="cellIs" dxfId="0" priority="3" operator="equal">
      <formula>0</formula>
    </cfRule>
  </conditionalFormatting>
  <pageMargins left="0.23622047244094491" right="0.23622047244094491" top="0.74803149606299213" bottom="0.74803149606299213" header="0" footer="0"/>
  <pageSetup paperSize="9" orientation="portrait"/>
  <rowBreaks count="10" manualBreakCount="10">
    <brk id="336" man="1"/>
    <brk id="210" man="1"/>
    <brk id="84" man="1"/>
    <brk id="420" man="1"/>
    <brk id="294" man="1"/>
    <brk id="168" man="1"/>
    <brk id="42" man="1"/>
    <brk id="378" man="1"/>
    <brk id="252" man="1"/>
    <brk id="126" man="1"/>
  </rowBreaks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00"/>
  <sheetViews>
    <sheetView showGridLines="0" workbookViewId="0"/>
  </sheetViews>
  <sheetFormatPr defaultColWidth="12.59765625" defaultRowHeight="15" customHeight="1" x14ac:dyDescent="0.35"/>
  <cols>
    <col min="1" max="1" width="4.265625" customWidth="1"/>
    <col min="2" max="2" width="24.3984375" customWidth="1"/>
    <col min="3" max="3" width="7.3984375" customWidth="1"/>
    <col min="4" max="5" width="8.73046875" customWidth="1"/>
    <col min="6" max="6" width="4.265625" customWidth="1"/>
    <col min="7" max="7" width="24.3984375" customWidth="1"/>
    <col min="8" max="8" width="4.265625" customWidth="1"/>
    <col min="9" max="26" width="9.265625" customWidth="1"/>
  </cols>
  <sheetData>
    <row r="1" spans="1:13" ht="12.75" customHeight="1" x14ac:dyDescent="0.35">
      <c r="A1" s="6">
        <v>1</v>
      </c>
      <c r="B1" s="7" t="str">
        <f>VLOOKUP(A1,sections!G$19:H$230,2,FALSE)</f>
        <v>TARC Simon Singleton</v>
      </c>
      <c r="C1" s="7" t="s">
        <v>24</v>
      </c>
      <c r="D1" s="37">
        <f>VLOOKUP(B1,'section play'!$M$3:$N$464,2,FALSE)</f>
        <v>140.55000000000001</v>
      </c>
      <c r="E1" s="37">
        <f t="shared" ref="E1:E198" si="0">IFERROR((D1)-(A1*0.0001),"")</f>
        <v>140.54990000000001</v>
      </c>
      <c r="F1" s="11">
        <f t="shared" ref="F1:F198" si="1">RANK(E1,E$1:E$198,0)</f>
        <v>1</v>
      </c>
      <c r="G1" s="37" t="str">
        <f t="shared" ref="G1:G232" si="2">B1</f>
        <v>TARC Simon Singleton</v>
      </c>
      <c r="H1" s="11">
        <f t="shared" ref="H1:H232" si="3">F1</f>
        <v>1</v>
      </c>
      <c r="I1" s="120" t="s">
        <v>693</v>
      </c>
      <c r="J1" s="121"/>
      <c r="K1" s="121"/>
      <c r="L1" s="121"/>
      <c r="M1" s="122"/>
    </row>
    <row r="2" spans="1:13" ht="12.75" customHeight="1" x14ac:dyDescent="0.35">
      <c r="A2" s="6">
        <v>6</v>
      </c>
      <c r="B2" s="7" t="str">
        <f>VLOOKUP(A2,sections!G$19:H$230,2,FALSE)</f>
        <v>TOK Phil Wilkinson</v>
      </c>
      <c r="C2" s="7" t="s">
        <v>37</v>
      </c>
      <c r="D2" s="37">
        <f>VLOOKUP(B2,'section play'!$M$3:$N$464,2,FALSE)</f>
        <v>140.55000000000001</v>
      </c>
      <c r="E2" s="37">
        <f t="shared" si="0"/>
        <v>140.54940000000002</v>
      </c>
      <c r="F2" s="11">
        <f t="shared" si="1"/>
        <v>2</v>
      </c>
      <c r="G2" s="37" t="str">
        <f t="shared" si="2"/>
        <v>TOK Phil Wilkinson</v>
      </c>
      <c r="H2" s="11">
        <f t="shared" si="3"/>
        <v>2</v>
      </c>
      <c r="I2" s="123"/>
      <c r="J2" s="124"/>
      <c r="K2" s="124"/>
      <c r="L2" s="124"/>
      <c r="M2" s="125"/>
    </row>
    <row r="3" spans="1:13" ht="12.75" customHeight="1" x14ac:dyDescent="0.35">
      <c r="A3" s="6">
        <v>13</v>
      </c>
      <c r="B3" s="7" t="str">
        <f>VLOOKUP(A3,sections!G$19:H$230,2,FALSE)</f>
        <v>WCC Healey White</v>
      </c>
      <c r="C3" s="7" t="s">
        <v>54</v>
      </c>
      <c r="D3" s="37">
        <f>VLOOKUP(B3,'section play'!$M$3:$N$464,2,FALSE)</f>
        <v>140.34</v>
      </c>
      <c r="E3" s="37">
        <f t="shared" si="0"/>
        <v>140.33870000000002</v>
      </c>
      <c r="F3" s="11">
        <f t="shared" si="1"/>
        <v>3</v>
      </c>
      <c r="G3" s="37" t="str">
        <f t="shared" si="2"/>
        <v>WCC Healey White</v>
      </c>
      <c r="H3" s="11">
        <f t="shared" si="3"/>
        <v>3</v>
      </c>
      <c r="I3" s="123"/>
      <c r="J3" s="124"/>
      <c r="K3" s="124"/>
      <c r="L3" s="124"/>
      <c r="M3" s="125"/>
    </row>
    <row r="4" spans="1:13" ht="12.75" customHeight="1" x14ac:dyDescent="0.35">
      <c r="A4" s="6">
        <v>16</v>
      </c>
      <c r="B4" s="7" t="str">
        <f>VLOOKUP(A4,sections!G$19:H$230,2,FALSE)</f>
        <v>POR Craig Steinmetz</v>
      </c>
      <c r="C4" s="7" t="s">
        <v>63</v>
      </c>
      <c r="D4" s="37">
        <f>VLOOKUP(B4,'section play'!$M$3:$N$464,2,FALSE)</f>
        <v>140.34</v>
      </c>
      <c r="E4" s="37">
        <f t="shared" si="0"/>
        <v>140.33840000000001</v>
      </c>
      <c r="F4" s="11">
        <f t="shared" si="1"/>
        <v>4</v>
      </c>
      <c r="G4" s="37" t="str">
        <f t="shared" si="2"/>
        <v>POR Craig Steinmetz</v>
      </c>
      <c r="H4" s="11">
        <f t="shared" si="3"/>
        <v>4</v>
      </c>
      <c r="I4" s="123"/>
      <c r="J4" s="124"/>
      <c r="K4" s="124"/>
      <c r="L4" s="124"/>
      <c r="M4" s="125"/>
    </row>
    <row r="5" spans="1:13" ht="12.75" customHeight="1" x14ac:dyDescent="0.35">
      <c r="A5" s="6">
        <v>64</v>
      </c>
      <c r="B5" s="7" t="str">
        <f>VLOOKUP(A5,sections!G$19:H$230,2,FALSE)</f>
        <v>TOK Matt McInnes</v>
      </c>
      <c r="C5" s="7" t="s">
        <v>176</v>
      </c>
      <c r="D5" s="37">
        <f>VLOOKUP(B5,'section play'!$M$3:$N$464,2,FALSE)</f>
        <v>140.34</v>
      </c>
      <c r="E5" s="37">
        <f t="shared" si="0"/>
        <v>140.33359999999999</v>
      </c>
      <c r="F5" s="11">
        <f t="shared" si="1"/>
        <v>5</v>
      </c>
      <c r="G5" s="37" t="str">
        <f t="shared" si="2"/>
        <v>TOK Matt McInnes</v>
      </c>
      <c r="H5" s="11">
        <f t="shared" si="3"/>
        <v>5</v>
      </c>
      <c r="I5" s="123"/>
      <c r="J5" s="124"/>
      <c r="K5" s="124"/>
      <c r="L5" s="124"/>
      <c r="M5" s="125"/>
    </row>
    <row r="6" spans="1:13" ht="12.75" customHeight="1" x14ac:dyDescent="0.35">
      <c r="A6" s="6">
        <v>4</v>
      </c>
      <c r="B6" s="7" t="str">
        <f>VLOOKUP(A6,sections!G$19:H$230,2,FALSE)</f>
        <v>PAT Lincoln Muaulu</v>
      </c>
      <c r="C6" s="7" t="s">
        <v>33</v>
      </c>
      <c r="D6" s="37">
        <f>VLOOKUP(B6,'section play'!$M$3:$N$464,2,FALSE)</f>
        <v>140.32999999999998</v>
      </c>
      <c r="E6" s="37">
        <f t="shared" si="0"/>
        <v>140.32959999999997</v>
      </c>
      <c r="F6" s="11">
        <f t="shared" si="1"/>
        <v>6</v>
      </c>
      <c r="G6" s="37" t="str">
        <f t="shared" si="2"/>
        <v>PAT Lincoln Muaulu</v>
      </c>
      <c r="H6" s="11">
        <f t="shared" si="3"/>
        <v>6</v>
      </c>
      <c r="I6" s="123"/>
      <c r="J6" s="124"/>
      <c r="K6" s="124"/>
      <c r="L6" s="124"/>
      <c r="M6" s="125"/>
    </row>
    <row r="7" spans="1:13" ht="12.75" customHeight="1" x14ac:dyDescent="0.35">
      <c r="A7" s="6">
        <v>19</v>
      </c>
      <c r="B7" s="7" t="str">
        <f>VLOOKUP(A7,sections!G$19:H$230,2,FALSE)</f>
        <v>OTA Fili Salia</v>
      </c>
      <c r="C7" s="7" t="s">
        <v>69</v>
      </c>
      <c r="D7" s="37">
        <f>VLOOKUP(B7,'section play'!$M$3:$N$464,2,FALSE)</f>
        <v>140.32999999999998</v>
      </c>
      <c r="E7" s="37">
        <f t="shared" si="0"/>
        <v>140.32809999999998</v>
      </c>
      <c r="F7" s="11">
        <f t="shared" si="1"/>
        <v>7</v>
      </c>
      <c r="G7" s="37" t="str">
        <f t="shared" si="2"/>
        <v>OTA Fili Salia</v>
      </c>
      <c r="H7" s="11">
        <f t="shared" si="3"/>
        <v>7</v>
      </c>
      <c r="I7" s="126"/>
      <c r="J7" s="127"/>
      <c r="K7" s="127"/>
      <c r="L7" s="127"/>
      <c r="M7" s="128"/>
    </row>
    <row r="8" spans="1:13" ht="12.75" customHeight="1" x14ac:dyDescent="0.35">
      <c r="A8" s="6">
        <v>8</v>
      </c>
      <c r="B8" s="7" t="str">
        <f>VLOOKUP(A8,sections!G$19:H$230,2,FALSE)</f>
        <v>NPL Thomas De Faria</v>
      </c>
      <c r="C8" s="7" t="s">
        <v>44</v>
      </c>
      <c r="D8" s="37">
        <f>VLOOKUP(B8,'section play'!$M$3:$N$464,2,FALSE)</f>
        <v>140.23000000000002</v>
      </c>
      <c r="E8" s="37">
        <f t="shared" si="0"/>
        <v>140.22920000000002</v>
      </c>
      <c r="F8" s="11">
        <f t="shared" si="1"/>
        <v>8</v>
      </c>
      <c r="G8" s="37" t="str">
        <f t="shared" si="2"/>
        <v>NPL Thomas De Faria</v>
      </c>
      <c r="H8" s="11">
        <f t="shared" si="3"/>
        <v>8</v>
      </c>
      <c r="I8" s="49"/>
      <c r="J8" s="49"/>
    </row>
    <row r="9" spans="1:13" ht="12.75" customHeight="1" x14ac:dyDescent="0.35">
      <c r="A9" s="6">
        <v>9</v>
      </c>
      <c r="B9" s="7" t="str">
        <f>VLOOKUP(A9,sections!G$19:H$230,2,FALSE)</f>
        <v>NPL Chris Geary</v>
      </c>
      <c r="C9" s="7" t="s">
        <v>46</v>
      </c>
      <c r="D9" s="37">
        <f>VLOOKUP(B9,'section play'!$M$3:$N$464,2,FALSE)</f>
        <v>140.23000000000002</v>
      </c>
      <c r="E9" s="37">
        <f t="shared" si="0"/>
        <v>140.22910000000002</v>
      </c>
      <c r="F9" s="11">
        <f t="shared" si="1"/>
        <v>9</v>
      </c>
      <c r="G9" s="37" t="str">
        <f t="shared" si="2"/>
        <v>NPL Chris Geary</v>
      </c>
      <c r="H9" s="11">
        <f t="shared" si="3"/>
        <v>9</v>
      </c>
      <c r="I9" s="49"/>
      <c r="J9" s="49"/>
    </row>
    <row r="10" spans="1:13" ht="12.75" customHeight="1" x14ac:dyDescent="0.35">
      <c r="A10" s="6">
        <v>28</v>
      </c>
      <c r="B10" s="7" t="str">
        <f>VLOOKUP(A10,sections!G$19:H$230,2,FALSE)</f>
        <v>WAI Riley James</v>
      </c>
      <c r="C10" s="7" t="s">
        <v>90</v>
      </c>
      <c r="D10" s="37">
        <f>VLOOKUP(B10,'section play'!$M$3:$N$464,2,FALSE)</f>
        <v>140.23000000000002</v>
      </c>
      <c r="E10" s="37">
        <f t="shared" si="0"/>
        <v>140.22720000000001</v>
      </c>
      <c r="F10" s="11">
        <f t="shared" si="1"/>
        <v>10</v>
      </c>
      <c r="G10" s="37" t="str">
        <f t="shared" si="2"/>
        <v>WAI Riley James</v>
      </c>
      <c r="H10" s="11">
        <f t="shared" si="3"/>
        <v>10</v>
      </c>
      <c r="I10" s="49"/>
      <c r="J10" s="49"/>
    </row>
    <row r="11" spans="1:13" ht="12.75" customHeight="1" x14ac:dyDescent="0.35">
      <c r="A11" s="6">
        <v>88</v>
      </c>
      <c r="B11" s="7" t="str">
        <f>VLOOKUP(A11,sections!G$19:H$230,2,FALSE)</f>
        <v>MNU David Fleming</v>
      </c>
      <c r="C11" s="7" t="s">
        <v>225</v>
      </c>
      <c r="D11" s="37">
        <f>VLOOKUP(B11,'section play'!$M$3:$N$464,2,FALSE)</f>
        <v>140.23000000000002</v>
      </c>
      <c r="E11" s="37">
        <f t="shared" si="0"/>
        <v>140.22120000000001</v>
      </c>
      <c r="F11" s="11">
        <f t="shared" si="1"/>
        <v>11</v>
      </c>
      <c r="G11" s="37" t="str">
        <f t="shared" si="2"/>
        <v>MNU David Fleming</v>
      </c>
      <c r="H11" s="11">
        <f t="shared" si="3"/>
        <v>11</v>
      </c>
      <c r="I11" s="49"/>
      <c r="J11" s="49"/>
    </row>
    <row r="12" spans="1:13" ht="12.75" customHeight="1" x14ac:dyDescent="0.35">
      <c r="A12" s="6">
        <v>2</v>
      </c>
      <c r="B12" s="7" t="str">
        <f>VLOOKUP(A12,sections!G$19:H$230,2,FALSE)</f>
        <v>NPL Adam Lilley</v>
      </c>
      <c r="C12" s="7" t="s">
        <v>27</v>
      </c>
      <c r="D12" s="37">
        <f>VLOOKUP(B12,'section play'!$M$3:$N$464,2,FALSE)</f>
        <v>140.22</v>
      </c>
      <c r="E12" s="37">
        <f t="shared" si="0"/>
        <v>140.21979999999999</v>
      </c>
      <c r="F12" s="11">
        <f t="shared" si="1"/>
        <v>12</v>
      </c>
      <c r="G12" s="37" t="str">
        <f t="shared" si="2"/>
        <v>NPL Adam Lilley</v>
      </c>
      <c r="H12" s="11">
        <f t="shared" si="3"/>
        <v>12</v>
      </c>
      <c r="I12" s="49"/>
      <c r="J12" s="49"/>
    </row>
    <row r="13" spans="1:13" ht="12.75" customHeight="1" x14ac:dyDescent="0.35">
      <c r="A13" s="6">
        <v>52</v>
      </c>
      <c r="B13" s="7" t="str">
        <f>VLOOKUP(A13,sections!G$19:H$230,2,FALSE)</f>
        <v>TGA Kevin Knight</v>
      </c>
      <c r="C13" s="7" t="s">
        <v>146</v>
      </c>
      <c r="D13" s="37">
        <f>VLOOKUP(B13,'section play'!$M$3:$N$464,2,FALSE)</f>
        <v>140.22</v>
      </c>
      <c r="E13" s="37">
        <f t="shared" si="0"/>
        <v>140.2148</v>
      </c>
      <c r="F13" s="11">
        <f t="shared" si="1"/>
        <v>13</v>
      </c>
      <c r="G13" s="37" t="str">
        <f t="shared" si="2"/>
        <v>TGA Kevin Knight</v>
      </c>
      <c r="H13" s="11">
        <f t="shared" si="3"/>
        <v>13</v>
      </c>
    </row>
    <row r="14" spans="1:13" ht="12.75" customHeight="1" x14ac:dyDescent="0.35">
      <c r="A14" s="6">
        <v>71</v>
      </c>
      <c r="B14" s="7" t="str">
        <f>VLOOKUP(A14,sections!G$19:H$230,2,FALSE)</f>
        <v>PAT Steven Brown</v>
      </c>
      <c r="C14" s="7" t="s">
        <v>190</v>
      </c>
      <c r="D14" s="37">
        <f>VLOOKUP(B14,'section play'!$M$3:$N$464,2,FALSE)</f>
        <v>140.13</v>
      </c>
      <c r="E14" s="37">
        <f t="shared" si="0"/>
        <v>140.12289999999999</v>
      </c>
      <c r="F14" s="11">
        <f t="shared" si="1"/>
        <v>14</v>
      </c>
      <c r="G14" s="37" t="str">
        <f t="shared" si="2"/>
        <v>PAT Steven Brown</v>
      </c>
      <c r="H14" s="11">
        <f t="shared" si="3"/>
        <v>14</v>
      </c>
    </row>
    <row r="15" spans="1:13" ht="12.75" customHeight="1" x14ac:dyDescent="0.35">
      <c r="A15" s="6">
        <v>29</v>
      </c>
      <c r="B15" s="7" t="str">
        <f>VLOOKUP(A15,sections!G$19:H$230,2,FALSE)</f>
        <v>MNU Richard Parata</v>
      </c>
      <c r="C15" s="7" t="s">
        <v>92</v>
      </c>
      <c r="D15" s="37">
        <f>VLOOKUP(B15,'section play'!$M$3:$N$464,2,FALSE)</f>
        <v>140.12</v>
      </c>
      <c r="E15" s="37">
        <f t="shared" si="0"/>
        <v>140.11709999999999</v>
      </c>
      <c r="F15" s="11">
        <f t="shared" si="1"/>
        <v>15</v>
      </c>
      <c r="G15" s="37" t="str">
        <f t="shared" si="2"/>
        <v>MNU Richard Parata</v>
      </c>
      <c r="H15" s="11">
        <f t="shared" si="3"/>
        <v>15</v>
      </c>
    </row>
    <row r="16" spans="1:13" ht="12.75" customHeight="1" x14ac:dyDescent="0.35">
      <c r="A16" s="6">
        <v>32</v>
      </c>
      <c r="B16" s="7" t="str">
        <f>VLOOKUP(A16,sections!G$19:H$230,2,FALSE)</f>
        <v>LEV Billy Mcintyre</v>
      </c>
      <c r="C16" s="7" t="s">
        <v>101</v>
      </c>
      <c r="D16" s="37">
        <f>VLOOKUP(B16,'section play'!$M$3:$N$464,2,FALSE)</f>
        <v>140.12</v>
      </c>
      <c r="E16" s="37">
        <f t="shared" si="0"/>
        <v>140.11680000000001</v>
      </c>
      <c r="F16" s="11">
        <f t="shared" si="1"/>
        <v>16</v>
      </c>
      <c r="G16" s="37" t="str">
        <f t="shared" si="2"/>
        <v>LEV Billy Mcintyre</v>
      </c>
      <c r="H16" s="11">
        <f t="shared" si="3"/>
        <v>16</v>
      </c>
    </row>
    <row r="17" spans="1:8" ht="12.75" customHeight="1" x14ac:dyDescent="0.35">
      <c r="A17" s="6">
        <v>57</v>
      </c>
      <c r="B17" s="7" t="str">
        <f>VLOOKUP(A17,sections!G$19:H$230,2,FALSE)</f>
        <v>WHAN David Roache</v>
      </c>
      <c r="C17" s="7" t="s">
        <v>159</v>
      </c>
      <c r="D17" s="37">
        <f>VLOOKUP(B17,'section play'!$M$3:$N$464,2,FALSE)</f>
        <v>140.11000000000001</v>
      </c>
      <c r="E17" s="37">
        <f t="shared" si="0"/>
        <v>140.10430000000002</v>
      </c>
      <c r="F17" s="11">
        <f t="shared" si="1"/>
        <v>17</v>
      </c>
      <c r="G17" s="37" t="str">
        <f t="shared" si="2"/>
        <v>WHAN David Roache</v>
      </c>
      <c r="H17" s="11">
        <f t="shared" si="3"/>
        <v>17</v>
      </c>
    </row>
    <row r="18" spans="1:8" ht="12.75" customHeight="1" x14ac:dyDescent="0.35">
      <c r="A18" s="6">
        <v>21</v>
      </c>
      <c r="B18" s="7" t="str">
        <f>VLOOKUP(A18,sections!G$19:H$230,2,FALSE)</f>
        <v>SWA Zane Burnard</v>
      </c>
      <c r="C18" s="7" t="s">
        <v>73</v>
      </c>
      <c r="D18" s="37">
        <f>VLOOKUP(B18,'section play'!$M$3:$N$464,2,FALSE)</f>
        <v>140.02000000000001</v>
      </c>
      <c r="E18" s="37">
        <f t="shared" si="0"/>
        <v>140.0179</v>
      </c>
      <c r="F18" s="11">
        <f t="shared" si="1"/>
        <v>18</v>
      </c>
      <c r="G18" s="37" t="str">
        <f t="shared" si="2"/>
        <v>SWA Zane Burnard</v>
      </c>
      <c r="H18" s="11">
        <f t="shared" si="3"/>
        <v>18</v>
      </c>
    </row>
    <row r="19" spans="1:8" ht="12.75" customHeight="1" x14ac:dyDescent="0.35">
      <c r="A19" s="6">
        <v>55</v>
      </c>
      <c r="B19" s="7" t="str">
        <f>VLOOKUP(A19,sections!G$19:H$230,2,FALSE)</f>
        <v>PAT Leighton Pologa</v>
      </c>
      <c r="C19" s="7" t="s">
        <v>152</v>
      </c>
      <c r="D19" s="37">
        <f>VLOOKUP(B19,'section play'!$M$3:$N$464,2,FALSE)</f>
        <v>140.01</v>
      </c>
      <c r="E19" s="37">
        <f t="shared" si="0"/>
        <v>140.00449999999998</v>
      </c>
      <c r="F19" s="11">
        <f t="shared" si="1"/>
        <v>19</v>
      </c>
      <c r="G19" s="37" t="str">
        <f t="shared" si="2"/>
        <v>PAT Leighton Pologa</v>
      </c>
      <c r="H19" s="11">
        <f t="shared" si="3"/>
        <v>19</v>
      </c>
    </row>
    <row r="20" spans="1:8" ht="12.75" customHeight="1" x14ac:dyDescent="0.35">
      <c r="A20" s="6">
        <v>36</v>
      </c>
      <c r="B20" s="7" t="str">
        <f>VLOOKUP(A20,sections!G$19:H$230,2,FALSE)</f>
        <v>MNU Marino Hapi</v>
      </c>
      <c r="C20" s="7" t="s">
        <v>109</v>
      </c>
      <c r="D20" s="37">
        <f>VLOOKUP(B20,'section play'!$M$3:$N$464,2,FALSE)</f>
        <v>139.92000000000002</v>
      </c>
      <c r="E20" s="37">
        <f t="shared" si="0"/>
        <v>139.91640000000001</v>
      </c>
      <c r="F20" s="11">
        <f t="shared" si="1"/>
        <v>20</v>
      </c>
      <c r="G20" s="37" t="str">
        <f t="shared" si="2"/>
        <v>MNU Marino Hapi</v>
      </c>
      <c r="H20" s="11">
        <f t="shared" si="3"/>
        <v>20</v>
      </c>
    </row>
    <row r="21" spans="1:8" ht="12.75" customHeight="1" x14ac:dyDescent="0.35">
      <c r="A21" s="6">
        <v>92</v>
      </c>
      <c r="B21" s="7" t="str">
        <f>VLOOKUP(A21,sections!G$19:H$230,2,FALSE)</f>
        <v>HEN Brad Campbell</v>
      </c>
      <c r="C21" s="7" t="s">
        <v>233</v>
      </c>
      <c r="D21" s="37">
        <f>VLOOKUP(B21,'section play'!$M$3:$N$464,2,FALSE)</f>
        <v>139.92000000000002</v>
      </c>
      <c r="E21" s="37">
        <f t="shared" si="0"/>
        <v>139.91080000000002</v>
      </c>
      <c r="F21" s="11">
        <f t="shared" si="1"/>
        <v>21</v>
      </c>
      <c r="G21" s="37" t="str">
        <f t="shared" si="2"/>
        <v>HEN Brad Campbell</v>
      </c>
      <c r="H21" s="11">
        <f t="shared" si="3"/>
        <v>21</v>
      </c>
    </row>
    <row r="22" spans="1:8" ht="12.75" customHeight="1" x14ac:dyDescent="0.35">
      <c r="A22" s="6">
        <v>47</v>
      </c>
      <c r="B22" s="7" t="str">
        <f>VLOOKUP(A22,sections!G$19:H$230,2,FALSE)</f>
        <v>GLE Gordon Gibson</v>
      </c>
      <c r="C22" s="7" t="s">
        <v>133</v>
      </c>
      <c r="D22" s="37">
        <f>VLOOKUP(B22,'section play'!$M$3:$N$464,2,FALSE)</f>
        <v>139.91</v>
      </c>
      <c r="E22" s="37">
        <f t="shared" si="0"/>
        <v>139.90529999999998</v>
      </c>
      <c r="F22" s="11">
        <f t="shared" si="1"/>
        <v>22</v>
      </c>
      <c r="G22" s="37" t="str">
        <f t="shared" si="2"/>
        <v>GLE Gordon Gibson</v>
      </c>
      <c r="H22" s="11">
        <f t="shared" si="3"/>
        <v>22</v>
      </c>
    </row>
    <row r="23" spans="1:8" ht="12.75" customHeight="1" x14ac:dyDescent="0.35">
      <c r="A23" s="6">
        <v>165</v>
      </c>
      <c r="B23" s="7" t="str">
        <f>VLOOKUP(A23,sections!G$19:H$230,2,FALSE)</f>
        <v>PAT Manoj Gounder</v>
      </c>
      <c r="C23" s="7" t="s">
        <v>379</v>
      </c>
      <c r="D23" s="37">
        <f>VLOOKUP(B23,'section play'!$M$3:$N$464,2,FALSE)</f>
        <v>139.91</v>
      </c>
      <c r="E23" s="37">
        <f t="shared" si="0"/>
        <v>139.89349999999999</v>
      </c>
      <c r="F23" s="11">
        <f t="shared" si="1"/>
        <v>23</v>
      </c>
      <c r="G23" s="37" t="str">
        <f t="shared" si="2"/>
        <v>PAT Manoj Gounder</v>
      </c>
      <c r="H23" s="11">
        <f t="shared" si="3"/>
        <v>23</v>
      </c>
    </row>
    <row r="24" spans="1:8" ht="12.75" customHeight="1" x14ac:dyDescent="0.35">
      <c r="A24" s="6">
        <v>44</v>
      </c>
      <c r="B24" s="7" t="str">
        <f>VLOOKUP(A24,sections!G$19:H$230,2,FALSE)</f>
        <v>PAT Frank Edwards</v>
      </c>
      <c r="C24" s="7" t="s">
        <v>127</v>
      </c>
      <c r="D24" s="37">
        <f>VLOOKUP(B24,'section play'!$M$3:$N$464,2,FALSE)</f>
        <v>139.81</v>
      </c>
      <c r="E24" s="37">
        <f t="shared" si="0"/>
        <v>139.8056</v>
      </c>
      <c r="F24" s="11">
        <f t="shared" si="1"/>
        <v>24</v>
      </c>
      <c r="G24" s="37" t="str">
        <f t="shared" si="2"/>
        <v>PAT Frank Edwards</v>
      </c>
      <c r="H24" s="11">
        <f t="shared" si="3"/>
        <v>24</v>
      </c>
    </row>
    <row r="25" spans="1:8" ht="12.75" customHeight="1" x14ac:dyDescent="0.35">
      <c r="A25" s="6">
        <v>14</v>
      </c>
      <c r="B25" s="7" t="str">
        <f>VLOOKUP(A25,sections!G$19:H$230,2,FALSE)</f>
        <v>POR Wayne Tibbitts</v>
      </c>
      <c r="C25" s="7" t="s">
        <v>56</v>
      </c>
      <c r="D25" s="37">
        <f>VLOOKUP(B25,'section play'!$M$3:$N$464,2,FALSE)</f>
        <v>134.63</v>
      </c>
      <c r="E25" s="37">
        <f t="shared" si="0"/>
        <v>134.62860000000001</v>
      </c>
      <c r="F25" s="11">
        <f t="shared" si="1"/>
        <v>25</v>
      </c>
      <c r="G25" s="37" t="str">
        <f t="shared" si="2"/>
        <v>POR Wayne Tibbitts</v>
      </c>
      <c r="H25" s="11">
        <f t="shared" si="3"/>
        <v>25</v>
      </c>
    </row>
    <row r="26" spans="1:8" ht="12.75" customHeight="1" x14ac:dyDescent="0.35">
      <c r="A26" s="6">
        <v>30</v>
      </c>
      <c r="B26" s="7" t="str">
        <f>VLOOKUP(A26,sections!G$19:H$230,2,FALSE)</f>
        <v>OTAK Laurence Bishop</v>
      </c>
      <c r="C26" s="7" t="s">
        <v>94</v>
      </c>
      <c r="D26" s="37">
        <f>VLOOKUP(B26,'section play'!$M$3:$N$464,2,FALSE)</f>
        <v>134.63</v>
      </c>
      <c r="E26" s="37">
        <f t="shared" si="0"/>
        <v>134.62700000000001</v>
      </c>
      <c r="F26" s="11">
        <f t="shared" si="1"/>
        <v>26</v>
      </c>
      <c r="G26" s="37" t="str">
        <f t="shared" si="2"/>
        <v>OTAK Laurence Bishop</v>
      </c>
      <c r="H26" s="11">
        <f t="shared" si="3"/>
        <v>26</v>
      </c>
    </row>
    <row r="27" spans="1:8" ht="12.75" customHeight="1" x14ac:dyDescent="0.35">
      <c r="A27" s="6">
        <v>27</v>
      </c>
      <c r="B27" s="7" t="str">
        <f>VLOOKUP(A27,sections!G$19:H$230,2,FALSE)</f>
        <v>NPL Riley O'Donnell</v>
      </c>
      <c r="C27" s="7" t="s">
        <v>88</v>
      </c>
      <c r="D27" s="37">
        <f>VLOOKUP(B27,'section play'!$M$3:$N$464,2,FALSE)</f>
        <v>134.53</v>
      </c>
      <c r="E27" s="37">
        <f t="shared" si="0"/>
        <v>134.5273</v>
      </c>
      <c r="F27" s="11">
        <f t="shared" si="1"/>
        <v>27</v>
      </c>
      <c r="G27" s="37" t="str">
        <f t="shared" si="2"/>
        <v>NPL Riley O'Donnell</v>
      </c>
      <c r="H27" s="11">
        <f t="shared" si="3"/>
        <v>27</v>
      </c>
    </row>
    <row r="28" spans="1:8" ht="12.75" customHeight="1" x14ac:dyDescent="0.35">
      <c r="A28" s="6">
        <v>24</v>
      </c>
      <c r="B28" s="7" t="str">
        <f>VLOOKUP(A28,sections!G$19:H$230,2,FALSE)</f>
        <v>LEV Crystalee Jane</v>
      </c>
      <c r="C28" s="7" t="s">
        <v>82</v>
      </c>
      <c r="D28" s="37">
        <f>VLOOKUP(B28,'section play'!$M$3:$N$464,2,FALSE)</f>
        <v>134.51999999999998</v>
      </c>
      <c r="E28" s="37">
        <f t="shared" si="0"/>
        <v>134.51759999999999</v>
      </c>
      <c r="F28" s="11">
        <f t="shared" si="1"/>
        <v>28</v>
      </c>
      <c r="G28" s="37" t="str">
        <f t="shared" si="2"/>
        <v>LEV Crystalee Jane</v>
      </c>
      <c r="H28" s="11">
        <f t="shared" si="3"/>
        <v>28</v>
      </c>
    </row>
    <row r="29" spans="1:8" ht="12.75" customHeight="1" x14ac:dyDescent="0.35">
      <c r="A29" s="6">
        <v>50</v>
      </c>
      <c r="B29" s="7" t="str">
        <f>VLOOKUP(A29,sections!G$19:H$230,2,FALSE)</f>
        <v>TGA Paul Goldthorpe</v>
      </c>
      <c r="C29" s="7" t="s">
        <v>142</v>
      </c>
      <c r="D29" s="37">
        <f>VLOOKUP(B29,'section play'!$M$3:$N$464,2,FALSE)</f>
        <v>134.52000000000001</v>
      </c>
      <c r="E29" s="37">
        <f t="shared" si="0"/>
        <v>134.51500000000001</v>
      </c>
      <c r="F29" s="11">
        <f t="shared" si="1"/>
        <v>29</v>
      </c>
      <c r="G29" s="37" t="str">
        <f t="shared" si="2"/>
        <v>TGA Paul Goldthorpe</v>
      </c>
      <c r="H29" s="11">
        <f t="shared" si="3"/>
        <v>29</v>
      </c>
    </row>
    <row r="30" spans="1:8" ht="12.75" customHeight="1" x14ac:dyDescent="0.35">
      <c r="A30" s="6">
        <v>7</v>
      </c>
      <c r="B30" s="7" t="str">
        <f>VLOOKUP(A30,sections!G$19:H$230,2,FALSE)</f>
        <v>WAI Brent Wells</v>
      </c>
      <c r="C30" s="7" t="s">
        <v>39</v>
      </c>
      <c r="D30" s="37">
        <f>VLOOKUP(B30,'section play'!$M$3:$N$464,2,FALSE)</f>
        <v>134.42000000000002</v>
      </c>
      <c r="E30" s="37">
        <f t="shared" si="0"/>
        <v>134.41930000000002</v>
      </c>
      <c r="F30" s="11">
        <f t="shared" si="1"/>
        <v>30</v>
      </c>
      <c r="G30" s="37" t="str">
        <f t="shared" si="2"/>
        <v>WAI Brent Wells</v>
      </c>
      <c r="H30" s="11">
        <f t="shared" si="3"/>
        <v>30</v>
      </c>
    </row>
    <row r="31" spans="1:8" ht="12.75" customHeight="1" x14ac:dyDescent="0.35">
      <c r="A31" s="6">
        <v>42</v>
      </c>
      <c r="B31" s="7" t="str">
        <f>VLOOKUP(A31,sections!G$19:H$230,2,FALSE)</f>
        <v>NPL Simon Kleinsman</v>
      </c>
      <c r="C31" s="7" t="s">
        <v>123</v>
      </c>
      <c r="D31" s="37">
        <f>VLOOKUP(B31,'section play'!$M$3:$N$464,2,FALSE)</f>
        <v>134.42000000000002</v>
      </c>
      <c r="E31" s="37">
        <f t="shared" si="0"/>
        <v>134.41580000000002</v>
      </c>
      <c r="F31" s="11">
        <f t="shared" si="1"/>
        <v>31</v>
      </c>
      <c r="G31" s="37" t="str">
        <f t="shared" si="2"/>
        <v>NPL Simon Kleinsman</v>
      </c>
      <c r="H31" s="11">
        <f t="shared" si="3"/>
        <v>31</v>
      </c>
    </row>
    <row r="32" spans="1:8" ht="12.75" customHeight="1" x14ac:dyDescent="0.35">
      <c r="A32" s="6">
        <v>56</v>
      </c>
      <c r="B32" s="7" t="str">
        <f>VLOOKUP(A32,sections!G$19:H$230,2,FALSE)</f>
        <v>PUK Jim Johns</v>
      </c>
      <c r="C32" s="7" t="s">
        <v>157</v>
      </c>
      <c r="D32" s="37">
        <f>VLOOKUP(B32,'section play'!$M$3:$N$464,2,FALSE)</f>
        <v>133.23000000000002</v>
      </c>
      <c r="E32" s="37">
        <f t="shared" si="0"/>
        <v>133.22440000000003</v>
      </c>
      <c r="F32" s="11">
        <f t="shared" si="1"/>
        <v>32</v>
      </c>
      <c r="G32" s="37" t="str">
        <f t="shared" si="2"/>
        <v>PUK Jim Johns</v>
      </c>
      <c r="H32" s="11">
        <f t="shared" si="3"/>
        <v>32</v>
      </c>
    </row>
    <row r="33" spans="1:8" ht="12.75" customHeight="1" x14ac:dyDescent="0.35">
      <c r="A33" s="6">
        <v>49</v>
      </c>
      <c r="B33" s="7" t="str">
        <f>VLOOKUP(A33,sections!G$19:H$230,2,FALSE)</f>
        <v>WAI Terry Morris</v>
      </c>
      <c r="C33" s="7" t="s">
        <v>140</v>
      </c>
      <c r="D33" s="37">
        <f>VLOOKUP(B33,'section play'!$M$3:$N$464,2,FALSE)</f>
        <v>133.02000000000001</v>
      </c>
      <c r="E33" s="37">
        <f t="shared" si="0"/>
        <v>133.01510000000002</v>
      </c>
      <c r="F33" s="11">
        <f t="shared" si="1"/>
        <v>33</v>
      </c>
      <c r="G33" s="37" t="str">
        <f t="shared" si="2"/>
        <v>WAI Terry Morris</v>
      </c>
      <c r="H33" s="11">
        <f t="shared" si="3"/>
        <v>33</v>
      </c>
    </row>
    <row r="34" spans="1:8" ht="12.75" customHeight="1" x14ac:dyDescent="0.35">
      <c r="A34" s="6">
        <v>23</v>
      </c>
      <c r="B34" s="7" t="str">
        <f>VLOOKUP(A34,sections!G$19:H$230,2,FALSE)</f>
        <v>TOK Des Blair</v>
      </c>
      <c r="C34" s="7" t="s">
        <v>77</v>
      </c>
      <c r="D34" s="37">
        <f>VLOOKUP(B34,'section play'!$M$3:$N$464,2,FALSE)</f>
        <v>92.740000000000009</v>
      </c>
      <c r="E34" s="37">
        <f t="shared" si="0"/>
        <v>92.737700000000004</v>
      </c>
      <c r="F34" s="11">
        <f t="shared" si="1"/>
        <v>34</v>
      </c>
      <c r="G34" s="37" t="str">
        <f t="shared" si="2"/>
        <v>TOK Des Blair</v>
      </c>
      <c r="H34" s="11">
        <f t="shared" si="3"/>
        <v>34</v>
      </c>
    </row>
    <row r="35" spans="1:8" ht="12.75" customHeight="1" x14ac:dyDescent="0.35">
      <c r="A35" s="6">
        <v>26</v>
      </c>
      <c r="B35" s="7" t="str">
        <f>VLOOKUP(A35,sections!G$19:H$230,2,FALSE)</f>
        <v>TGA Brian Ward</v>
      </c>
      <c r="C35" s="7" t="s">
        <v>86</v>
      </c>
      <c r="D35" s="37">
        <f>VLOOKUP(B35,'section play'!$M$3:$N$464,2,FALSE)</f>
        <v>92.63</v>
      </c>
      <c r="E35" s="37">
        <f t="shared" si="0"/>
        <v>92.627399999999994</v>
      </c>
      <c r="F35" s="11">
        <f t="shared" si="1"/>
        <v>35</v>
      </c>
      <c r="G35" s="37" t="str">
        <f t="shared" si="2"/>
        <v>TGA Brian Ward</v>
      </c>
      <c r="H35" s="11">
        <f t="shared" si="3"/>
        <v>35</v>
      </c>
    </row>
    <row r="36" spans="1:8" ht="12.75" customHeight="1" x14ac:dyDescent="0.35">
      <c r="A36" s="6">
        <v>86</v>
      </c>
      <c r="B36" s="7" t="str">
        <f>VLOOKUP(A36,sections!G$19:H$230,2,FALSE)</f>
        <v>HOW Jason Pickles</v>
      </c>
      <c r="C36" s="7" t="s">
        <v>221</v>
      </c>
      <c r="D36" s="37">
        <f>VLOOKUP(B36,'section play'!$M$3:$N$464,2,FALSE)</f>
        <v>92.53</v>
      </c>
      <c r="E36" s="37">
        <f t="shared" si="0"/>
        <v>92.5214</v>
      </c>
      <c r="F36" s="11">
        <f t="shared" si="1"/>
        <v>36</v>
      </c>
      <c r="G36" s="37" t="str">
        <f t="shared" si="2"/>
        <v>HOW Jason Pickles</v>
      </c>
      <c r="H36" s="11">
        <f t="shared" si="3"/>
        <v>36</v>
      </c>
    </row>
    <row r="37" spans="1:8" ht="12.75" customHeight="1" x14ac:dyDescent="0.35">
      <c r="A37" s="6">
        <v>51</v>
      </c>
      <c r="B37" s="7" t="str">
        <f>VLOOKUP(A37,sections!G$19:H$230,2,FALSE)</f>
        <v>HEN Donny Lochan</v>
      </c>
      <c r="C37" s="7" t="s">
        <v>144</v>
      </c>
      <c r="D37" s="37">
        <f>VLOOKUP(B37,'section play'!$M$3:$N$464,2,FALSE)</f>
        <v>92.42</v>
      </c>
      <c r="E37" s="37">
        <f t="shared" si="0"/>
        <v>92.414900000000003</v>
      </c>
      <c r="F37" s="11">
        <f t="shared" si="1"/>
        <v>37</v>
      </c>
      <c r="G37" s="37" t="str">
        <f t="shared" si="2"/>
        <v>HEN Donny Lochan</v>
      </c>
      <c r="H37" s="11">
        <f t="shared" si="3"/>
        <v>37</v>
      </c>
    </row>
    <row r="38" spans="1:8" ht="12.75" customHeight="1" x14ac:dyDescent="0.35">
      <c r="A38" s="6">
        <v>93</v>
      </c>
      <c r="B38" s="7" t="str">
        <f>VLOOKUP(A38,sections!G$19:H$230,2,FALSE)</f>
        <v>SWA Carl Price</v>
      </c>
      <c r="C38" s="7" t="s">
        <v>235</v>
      </c>
      <c r="D38" s="37">
        <f>VLOOKUP(B38,'section play'!$M$3:$N$464,2,FALSE)</f>
        <v>92.42</v>
      </c>
      <c r="E38" s="37">
        <f t="shared" si="0"/>
        <v>92.410700000000006</v>
      </c>
      <c r="F38" s="11">
        <f t="shared" si="1"/>
        <v>38</v>
      </c>
      <c r="G38" s="37" t="str">
        <f t="shared" si="2"/>
        <v>SWA Carl Price</v>
      </c>
      <c r="H38" s="11">
        <f t="shared" si="3"/>
        <v>38</v>
      </c>
    </row>
    <row r="39" spans="1:8" ht="12.75" customHeight="1" x14ac:dyDescent="0.35">
      <c r="A39" s="6">
        <v>98</v>
      </c>
      <c r="B39" s="7" t="str">
        <f>VLOOKUP(A39,sections!G$19:H$230,2,FALSE)</f>
        <v>PAT Sani Roberts</v>
      </c>
      <c r="C39" s="7" t="s">
        <v>245</v>
      </c>
      <c r="D39" s="37">
        <f>VLOOKUP(B39,'section play'!$M$3:$N$464,2,FALSE)</f>
        <v>92.41</v>
      </c>
      <c r="E39" s="37">
        <f t="shared" si="0"/>
        <v>92.400199999999998</v>
      </c>
      <c r="F39" s="11">
        <f t="shared" si="1"/>
        <v>39</v>
      </c>
      <c r="G39" s="37" t="str">
        <f t="shared" si="2"/>
        <v>PAT Sani Roberts</v>
      </c>
      <c r="H39" s="11">
        <f t="shared" si="3"/>
        <v>39</v>
      </c>
    </row>
    <row r="40" spans="1:8" ht="12.75" customHeight="1" x14ac:dyDescent="0.35">
      <c r="A40" s="6">
        <v>170</v>
      </c>
      <c r="B40" s="7" t="str">
        <f>VLOOKUP(A40,sections!G$19:H$230,2,FALSE)</f>
        <v>SWA Tatum Manning</v>
      </c>
      <c r="C40" s="7" t="s">
        <v>389</v>
      </c>
      <c r="D40" s="37">
        <f>VLOOKUP(B40,'section play'!$M$3:$N$464,2,FALSE)</f>
        <v>92.31</v>
      </c>
      <c r="E40" s="37">
        <f t="shared" si="0"/>
        <v>92.293000000000006</v>
      </c>
      <c r="F40" s="11">
        <f t="shared" si="1"/>
        <v>40</v>
      </c>
      <c r="G40" s="37" t="str">
        <f t="shared" si="2"/>
        <v>SWA Tatum Manning</v>
      </c>
      <c r="H40" s="11">
        <f t="shared" si="3"/>
        <v>40</v>
      </c>
    </row>
    <row r="41" spans="1:8" ht="12.75" customHeight="1" x14ac:dyDescent="0.35">
      <c r="A41" s="6">
        <v>91</v>
      </c>
      <c r="B41" s="7" t="str">
        <f>VLOOKUP(A41,sections!G$19:H$230,2,FALSE)</f>
        <v>BAYS Alex Watson</v>
      </c>
      <c r="C41" s="7" t="s">
        <v>231</v>
      </c>
      <c r="D41" s="37">
        <f>VLOOKUP(B41,'section play'!$M$3:$N$464,2,FALSE)</f>
        <v>92.210000000000008</v>
      </c>
      <c r="E41" s="37">
        <f t="shared" si="0"/>
        <v>92.200900000000004</v>
      </c>
      <c r="F41" s="11">
        <f t="shared" si="1"/>
        <v>41</v>
      </c>
      <c r="G41" s="37" t="str">
        <f t="shared" si="2"/>
        <v>BAYS Alex Watson</v>
      </c>
      <c r="H41" s="11">
        <f t="shared" si="3"/>
        <v>41</v>
      </c>
    </row>
    <row r="42" spans="1:8" ht="12.75" customHeight="1" x14ac:dyDescent="0.35">
      <c r="A42" s="6">
        <v>48</v>
      </c>
      <c r="B42" s="7" t="str">
        <f>VLOOKUP(A42,sections!G$19:H$230,2,FALSE)</f>
        <v>WAI Garry Abella</v>
      </c>
      <c r="C42" s="7" t="s">
        <v>138</v>
      </c>
      <c r="D42" s="37">
        <f>VLOOKUP(B42,'section play'!$M$3:$N$464,2,FALSE)</f>
        <v>91.45</v>
      </c>
      <c r="E42" s="37">
        <f t="shared" si="0"/>
        <v>91.4452</v>
      </c>
      <c r="F42" s="11">
        <f t="shared" si="1"/>
        <v>42</v>
      </c>
      <c r="G42" s="37" t="str">
        <f t="shared" si="2"/>
        <v>WAI Garry Abella</v>
      </c>
      <c r="H42" s="11">
        <f t="shared" si="3"/>
        <v>42</v>
      </c>
    </row>
    <row r="43" spans="1:8" ht="12.75" customHeight="1" x14ac:dyDescent="0.35">
      <c r="A43" s="6">
        <v>134</v>
      </c>
      <c r="B43" s="7" t="str">
        <f>VLOOKUP(A43,sections!G$19:H$230,2,FALSE)</f>
        <v>OTA Saolele Tavae</v>
      </c>
      <c r="C43" s="7" t="s">
        <v>317</v>
      </c>
      <c r="D43" s="37">
        <f>VLOOKUP(B43,'section play'!$M$3:$N$464,2,FALSE)</f>
        <v>91.45</v>
      </c>
      <c r="E43" s="37">
        <f t="shared" si="0"/>
        <v>91.436599999999999</v>
      </c>
      <c r="F43" s="11">
        <f t="shared" si="1"/>
        <v>43</v>
      </c>
      <c r="G43" s="37" t="str">
        <f t="shared" si="2"/>
        <v>OTA Saolele Tavae</v>
      </c>
      <c r="H43" s="11">
        <f t="shared" si="3"/>
        <v>43</v>
      </c>
    </row>
    <row r="44" spans="1:8" ht="12.75" customHeight="1" x14ac:dyDescent="0.35">
      <c r="A44" s="6">
        <v>45</v>
      </c>
      <c r="B44" s="7" t="str">
        <f>VLOOKUP(A44,sections!G$19:H$230,2,FALSE)</f>
        <v>NPL Jesse Laursen</v>
      </c>
      <c r="C44" s="7" t="s">
        <v>129</v>
      </c>
      <c r="D44" s="37">
        <f>VLOOKUP(B44,'section play'!$M$3:$N$464,2,FALSE)</f>
        <v>91.240000000000009</v>
      </c>
      <c r="E44" s="37">
        <f t="shared" si="0"/>
        <v>91.235500000000016</v>
      </c>
      <c r="F44" s="11">
        <f t="shared" si="1"/>
        <v>44</v>
      </c>
      <c r="G44" s="37" t="str">
        <f t="shared" si="2"/>
        <v>NPL Jesse Laursen</v>
      </c>
      <c r="H44" s="11">
        <f t="shared" si="3"/>
        <v>44</v>
      </c>
    </row>
    <row r="45" spans="1:8" ht="12.75" customHeight="1" x14ac:dyDescent="0.35">
      <c r="A45" s="6">
        <v>81</v>
      </c>
      <c r="B45" s="7" t="str">
        <f>VLOOKUP(A45,sections!G$19:H$230,2,FALSE)</f>
        <v>PAK Daniel Riley</v>
      </c>
      <c r="C45" s="7" t="s">
        <v>211</v>
      </c>
      <c r="D45" s="37">
        <f>VLOOKUP(B45,'section play'!$M$3:$N$464,2,FALSE)</f>
        <v>91.240000000000009</v>
      </c>
      <c r="E45" s="37">
        <f t="shared" si="0"/>
        <v>91.23190000000001</v>
      </c>
      <c r="F45" s="11">
        <f t="shared" si="1"/>
        <v>45</v>
      </c>
      <c r="G45" s="37" t="str">
        <f t="shared" si="2"/>
        <v>PAK Daniel Riley</v>
      </c>
      <c r="H45" s="11">
        <f t="shared" si="3"/>
        <v>45</v>
      </c>
    </row>
    <row r="46" spans="1:8" ht="12.75" customHeight="1" x14ac:dyDescent="0.35">
      <c r="A46" s="6">
        <v>43</v>
      </c>
      <c r="B46" s="7" t="str">
        <f>VLOOKUP(A46,sections!G$19:H$230,2,FALSE)</f>
        <v>PAT Jay Singh</v>
      </c>
      <c r="C46" s="7" t="s">
        <v>125</v>
      </c>
      <c r="D46" s="37">
        <f>VLOOKUP(B46,'section play'!$M$3:$N$464,2,FALSE)</f>
        <v>91.22999999999999</v>
      </c>
      <c r="E46" s="37">
        <f t="shared" si="0"/>
        <v>91.225699999999989</v>
      </c>
      <c r="F46" s="11">
        <f t="shared" si="1"/>
        <v>46</v>
      </c>
      <c r="G46" s="37" t="str">
        <f t="shared" si="2"/>
        <v>PAT Jay Singh</v>
      </c>
      <c r="H46" s="11">
        <f t="shared" si="3"/>
        <v>46</v>
      </c>
    </row>
    <row r="47" spans="1:8" ht="12.75" customHeight="1" x14ac:dyDescent="0.35">
      <c r="A47" s="6">
        <v>10</v>
      </c>
      <c r="B47" s="7" t="str">
        <f>VLOOKUP(A47,sections!G$19:H$230,2,FALSE)</f>
        <v xml:space="preserve">TGA Shay Laing-Smith </v>
      </c>
      <c r="C47" s="7" t="s">
        <v>48</v>
      </c>
      <c r="D47" s="37">
        <f>VLOOKUP(B47,'section play'!$M$3:$N$464,2,FALSE)</f>
        <v>91.13</v>
      </c>
      <c r="E47" s="37">
        <f t="shared" si="0"/>
        <v>91.128999999999991</v>
      </c>
      <c r="F47" s="11">
        <f t="shared" si="1"/>
        <v>47</v>
      </c>
      <c r="G47" s="37" t="str">
        <f t="shared" si="2"/>
        <v xml:space="preserve">TGA Shay Laing-Smith </v>
      </c>
      <c r="H47" s="11">
        <f t="shared" si="3"/>
        <v>47</v>
      </c>
    </row>
    <row r="48" spans="1:8" ht="12.75" customHeight="1" x14ac:dyDescent="0.35">
      <c r="A48" s="6">
        <v>59</v>
      </c>
      <c r="B48" s="7" t="str">
        <f>VLOOKUP(A48,sections!G$19:H$230,2,FALSE)</f>
        <v>OTA Paea Valele</v>
      </c>
      <c r="C48" s="7" t="s">
        <v>163</v>
      </c>
      <c r="D48" s="37">
        <f>VLOOKUP(B48,'section play'!$M$3:$N$464,2,FALSE)</f>
        <v>91.13</v>
      </c>
      <c r="E48" s="37">
        <f t="shared" si="0"/>
        <v>91.124099999999999</v>
      </c>
      <c r="F48" s="11">
        <f t="shared" si="1"/>
        <v>48</v>
      </c>
      <c r="G48" s="37" t="str">
        <f t="shared" si="2"/>
        <v>OTA Paea Valele</v>
      </c>
      <c r="H48" s="11">
        <f t="shared" si="3"/>
        <v>48</v>
      </c>
    </row>
    <row r="49" spans="1:8" ht="12.75" customHeight="1" x14ac:dyDescent="0.35">
      <c r="A49" s="6">
        <v>159</v>
      </c>
      <c r="B49" s="7" t="str">
        <f>VLOOKUP(A49,sections!G$19:H$230,2,FALSE)</f>
        <v>HOW Neil Barnes</v>
      </c>
      <c r="C49" s="7" t="s">
        <v>367</v>
      </c>
      <c r="D49" s="37">
        <f>VLOOKUP(B49,'section play'!$M$3:$N$464,2,FALSE)</f>
        <v>91.03</v>
      </c>
      <c r="E49" s="37">
        <f t="shared" si="0"/>
        <v>91.014099999999999</v>
      </c>
      <c r="F49" s="11">
        <f t="shared" si="1"/>
        <v>49</v>
      </c>
      <c r="G49" s="37" t="str">
        <f t="shared" si="2"/>
        <v>HOW Neil Barnes</v>
      </c>
      <c r="H49" s="11">
        <f t="shared" si="3"/>
        <v>49</v>
      </c>
    </row>
    <row r="50" spans="1:8" ht="12.75" customHeight="1" x14ac:dyDescent="0.35">
      <c r="A50" s="6">
        <v>119</v>
      </c>
      <c r="B50" s="7" t="str">
        <f>VLOOKUP(A50,sections!G$19:H$230,2,FALSE)</f>
        <v>NLR Malik Saeed</v>
      </c>
      <c r="C50" s="7" t="s">
        <v>287</v>
      </c>
      <c r="D50" s="37">
        <f>VLOOKUP(B50,'section play'!$M$3:$N$464,2,FALSE)</f>
        <v>90.92</v>
      </c>
      <c r="E50" s="37">
        <f t="shared" si="0"/>
        <v>90.908100000000005</v>
      </c>
      <c r="F50" s="11">
        <f t="shared" si="1"/>
        <v>50</v>
      </c>
      <c r="G50" s="37" t="str">
        <f t="shared" si="2"/>
        <v>NLR Malik Saeed</v>
      </c>
      <c r="H50" s="11">
        <f t="shared" si="3"/>
        <v>50</v>
      </c>
    </row>
    <row r="51" spans="1:8" ht="12.75" customHeight="1" x14ac:dyDescent="0.35">
      <c r="A51" s="6">
        <v>156</v>
      </c>
      <c r="B51" s="7" t="str">
        <f>VLOOKUP(A51,sections!G$19:H$230,2,FALSE)</f>
        <v>TIT Aaron Gantley</v>
      </c>
      <c r="C51" s="7" t="s">
        <v>361</v>
      </c>
      <c r="D51" s="37">
        <f>VLOOKUP(B51,'section play'!$M$3:$N$464,2,FALSE)</f>
        <v>90.92</v>
      </c>
      <c r="E51" s="37">
        <f t="shared" si="0"/>
        <v>90.904399999999995</v>
      </c>
      <c r="F51" s="11">
        <f t="shared" si="1"/>
        <v>51</v>
      </c>
      <c r="G51" s="37" t="str">
        <f t="shared" si="2"/>
        <v>TIT Aaron Gantley</v>
      </c>
      <c r="H51" s="11">
        <f t="shared" si="3"/>
        <v>51</v>
      </c>
    </row>
    <row r="52" spans="1:8" ht="12.75" customHeight="1" x14ac:dyDescent="0.35">
      <c r="A52" s="6">
        <v>178</v>
      </c>
      <c r="B52" s="7" t="str">
        <f>VLOOKUP(A52,sections!G$19:H$230,2,FALSE)</f>
        <v>TGA Sam Bishop</v>
      </c>
      <c r="C52" s="7" t="s">
        <v>405</v>
      </c>
      <c r="D52" s="37">
        <f>VLOOKUP(B52,'section play'!$M$3:$N$464,2,FALSE)</f>
        <v>90.919999999999987</v>
      </c>
      <c r="E52" s="37">
        <f t="shared" si="0"/>
        <v>90.902199999999993</v>
      </c>
      <c r="F52" s="11">
        <f t="shared" si="1"/>
        <v>52</v>
      </c>
      <c r="G52" s="37" t="str">
        <f t="shared" si="2"/>
        <v>TGA Sam Bishop</v>
      </c>
      <c r="H52" s="11">
        <f t="shared" si="3"/>
        <v>52</v>
      </c>
    </row>
    <row r="53" spans="1:8" ht="12.75" customHeight="1" x14ac:dyDescent="0.35">
      <c r="A53" s="6">
        <v>182</v>
      </c>
      <c r="B53" s="7" t="str">
        <f>VLOOKUP(A53,sections!G$19:H$230,2,FALSE)</f>
        <v>MNU John Lokeni</v>
      </c>
      <c r="C53" s="7" t="s">
        <v>413</v>
      </c>
      <c r="D53" s="37">
        <f>VLOOKUP(B53,'section play'!$M$3:$N$464,2,FALSE)</f>
        <v>90.91</v>
      </c>
      <c r="E53" s="37">
        <f t="shared" si="0"/>
        <v>90.891800000000003</v>
      </c>
      <c r="F53" s="11">
        <f t="shared" si="1"/>
        <v>53</v>
      </c>
      <c r="G53" s="37" t="str">
        <f t="shared" si="2"/>
        <v>MNU John Lokeni</v>
      </c>
      <c r="H53" s="11">
        <f t="shared" si="3"/>
        <v>53</v>
      </c>
    </row>
    <row r="54" spans="1:8" ht="12.75" customHeight="1" x14ac:dyDescent="0.35">
      <c r="A54" s="6">
        <v>70</v>
      </c>
      <c r="B54" s="7" t="str">
        <f>VLOOKUP(A54,sections!G$19:H$230,2,FALSE)</f>
        <v>MNU Phillip Evans</v>
      </c>
      <c r="C54" s="7" t="s">
        <v>188</v>
      </c>
      <c r="D54" s="37">
        <f>VLOOKUP(B54,'section play'!$M$3:$N$464,2,FALSE)</f>
        <v>90.81</v>
      </c>
      <c r="E54" s="37">
        <f t="shared" si="0"/>
        <v>90.802999999999997</v>
      </c>
      <c r="F54" s="11">
        <f t="shared" si="1"/>
        <v>54</v>
      </c>
      <c r="G54" s="37" t="str">
        <f t="shared" si="2"/>
        <v>MNU Phillip Evans</v>
      </c>
      <c r="H54" s="11">
        <f t="shared" si="3"/>
        <v>54</v>
      </c>
    </row>
    <row r="55" spans="1:8" ht="12.75" customHeight="1" x14ac:dyDescent="0.35">
      <c r="A55" s="6">
        <v>181</v>
      </c>
      <c r="B55" s="7" t="str">
        <f>VLOOKUP(A55,sections!G$19:H$230,2,FALSE)</f>
        <v>MAN Rose Rawiri</v>
      </c>
      <c r="C55" s="7" t="s">
        <v>411</v>
      </c>
      <c r="D55" s="37">
        <f>VLOOKUP(B55,'section play'!$M$3:$N$464,2,FALSE)</f>
        <v>90.81</v>
      </c>
      <c r="E55" s="37">
        <f t="shared" si="0"/>
        <v>90.791899999999998</v>
      </c>
      <c r="F55" s="11">
        <f t="shared" si="1"/>
        <v>55</v>
      </c>
      <c r="G55" s="37" t="str">
        <f t="shared" si="2"/>
        <v>MAN Rose Rawiri</v>
      </c>
      <c r="H55" s="11">
        <f t="shared" si="3"/>
        <v>55</v>
      </c>
    </row>
    <row r="56" spans="1:8" ht="12.75" customHeight="1" x14ac:dyDescent="0.35">
      <c r="A56" s="6">
        <v>39</v>
      </c>
      <c r="B56" s="7" t="str">
        <f>VLOOKUP(A56,sections!G$19:H$230,2,FALSE)</f>
        <v>BAYS Neil Bowman</v>
      </c>
      <c r="C56" s="7" t="s">
        <v>115</v>
      </c>
      <c r="D56" s="37">
        <f>VLOOKUP(B56,'section play'!$M$3:$N$464,2,FALSE)</f>
        <v>90.02</v>
      </c>
      <c r="E56" s="37">
        <f t="shared" si="0"/>
        <v>90.016099999999994</v>
      </c>
      <c r="F56" s="11">
        <f t="shared" si="1"/>
        <v>56</v>
      </c>
      <c r="G56" s="37" t="str">
        <f t="shared" si="2"/>
        <v>BAYS Neil Bowman</v>
      </c>
      <c r="H56" s="11">
        <f t="shared" si="3"/>
        <v>56</v>
      </c>
    </row>
    <row r="57" spans="1:8" ht="12.75" customHeight="1" x14ac:dyDescent="0.35">
      <c r="A57" s="6">
        <v>53</v>
      </c>
      <c r="B57" s="7" t="str">
        <f>VLOOKUP(A57,sections!G$19:H$230,2,FALSE)</f>
        <v>TGA John Mcgrath</v>
      </c>
      <c r="C57" s="7" t="s">
        <v>148</v>
      </c>
      <c r="D57" s="37">
        <f>VLOOKUP(B57,'section play'!$M$3:$N$464,2,FALSE)</f>
        <v>89.92</v>
      </c>
      <c r="E57" s="37">
        <f t="shared" si="0"/>
        <v>89.914699999999996</v>
      </c>
      <c r="F57" s="11">
        <f t="shared" si="1"/>
        <v>57</v>
      </c>
      <c r="G57" s="37" t="str">
        <f t="shared" si="2"/>
        <v>TGA John Mcgrath</v>
      </c>
      <c r="H57" s="11">
        <f t="shared" si="3"/>
        <v>57</v>
      </c>
    </row>
    <row r="58" spans="1:8" ht="12.75" customHeight="1" x14ac:dyDescent="0.35">
      <c r="A58" s="6">
        <v>77</v>
      </c>
      <c r="B58" s="7" t="str">
        <f>VLOOKUP(A58,sections!G$19:H$230,2,FALSE)</f>
        <v>WHAK Aaron Ratahi</v>
      </c>
      <c r="C58" s="7" t="s">
        <v>203</v>
      </c>
      <c r="D58" s="37">
        <f>VLOOKUP(B58,'section play'!$M$3:$N$464,2,FALSE)</f>
        <v>89.710000000000008</v>
      </c>
      <c r="E58" s="37">
        <f t="shared" si="0"/>
        <v>89.702300000000008</v>
      </c>
      <c r="F58" s="11">
        <f t="shared" si="1"/>
        <v>58</v>
      </c>
      <c r="G58" s="37" t="str">
        <f t="shared" si="2"/>
        <v>WHAK Aaron Ratahi</v>
      </c>
      <c r="H58" s="11">
        <f t="shared" si="3"/>
        <v>58</v>
      </c>
    </row>
    <row r="59" spans="1:8" ht="12.75" customHeight="1" x14ac:dyDescent="0.35">
      <c r="A59" s="6">
        <v>79</v>
      </c>
      <c r="B59" s="7" t="str">
        <f>VLOOKUP(A59,sections!G$19:H$230,2,FALSE)</f>
        <v>PUK Peter Kingi</v>
      </c>
      <c r="C59" s="7" t="s">
        <v>207</v>
      </c>
      <c r="D59" s="37">
        <f>VLOOKUP(B59,'section play'!$M$3:$N$464,2,FALSE)</f>
        <v>86.93</v>
      </c>
      <c r="E59" s="37">
        <f t="shared" si="0"/>
        <v>86.9221</v>
      </c>
      <c r="F59" s="11">
        <f t="shared" si="1"/>
        <v>59</v>
      </c>
      <c r="G59" s="37" t="str">
        <f t="shared" si="2"/>
        <v>PUK Peter Kingi</v>
      </c>
      <c r="H59" s="11">
        <f t="shared" si="3"/>
        <v>59</v>
      </c>
    </row>
    <row r="60" spans="1:8" ht="12.75" customHeight="1" x14ac:dyDescent="0.35">
      <c r="A60" s="6">
        <v>3</v>
      </c>
      <c r="B60" s="7" t="str">
        <f>VLOOKUP(A60,sections!G$19:H$230,2,FALSE)</f>
        <v>TGA Nik Hinga</v>
      </c>
      <c r="C60" s="7" t="s">
        <v>30</v>
      </c>
      <c r="D60" s="37">
        <f>VLOOKUP(B60,'section play'!$M$3:$N$464,2,FALSE)</f>
        <v>86.72</v>
      </c>
      <c r="E60" s="37">
        <f t="shared" si="0"/>
        <v>86.719700000000003</v>
      </c>
      <c r="F60" s="11">
        <f t="shared" si="1"/>
        <v>60</v>
      </c>
      <c r="G60" s="37" t="str">
        <f t="shared" si="2"/>
        <v>TGA Nik Hinga</v>
      </c>
      <c r="H60" s="11">
        <f t="shared" si="3"/>
        <v>60</v>
      </c>
    </row>
    <row r="61" spans="1:8" ht="12.75" customHeight="1" x14ac:dyDescent="0.35">
      <c r="A61" s="6">
        <v>144</v>
      </c>
      <c r="B61" s="7" t="str">
        <f>VLOOKUP(A61,sections!G$19:H$230,2,FALSE)</f>
        <v>MNU Ramon Santos</v>
      </c>
      <c r="C61" s="7" t="s">
        <v>337</v>
      </c>
      <c r="D61" s="37">
        <f>VLOOKUP(B61,'section play'!$M$3:$N$464,2,FALSE)</f>
        <v>86.72</v>
      </c>
      <c r="E61" s="37">
        <f t="shared" si="0"/>
        <v>86.705600000000004</v>
      </c>
      <c r="F61" s="11">
        <f t="shared" si="1"/>
        <v>61</v>
      </c>
      <c r="G61" s="37" t="str">
        <f t="shared" si="2"/>
        <v>MNU Ramon Santos</v>
      </c>
      <c r="H61" s="11">
        <f t="shared" si="3"/>
        <v>61</v>
      </c>
    </row>
    <row r="62" spans="1:8" ht="12.75" customHeight="1" x14ac:dyDescent="0.35">
      <c r="A62" s="6">
        <v>20</v>
      </c>
      <c r="B62" s="7" t="str">
        <f>VLOOKUP(A62,sections!G$19:H$230,2,FALSE)</f>
        <v>TGA Mike Ryan</v>
      </c>
      <c r="C62" s="7" t="s">
        <v>71</v>
      </c>
      <c r="D62" s="37">
        <f>VLOOKUP(B62,'section play'!$M$3:$N$464,2,FALSE)</f>
        <v>86.61</v>
      </c>
      <c r="E62" s="37">
        <f t="shared" si="0"/>
        <v>86.608000000000004</v>
      </c>
      <c r="F62" s="11">
        <f t="shared" si="1"/>
        <v>62</v>
      </c>
      <c r="G62" s="37" t="str">
        <f t="shared" si="2"/>
        <v>TGA Mike Ryan</v>
      </c>
      <c r="H62" s="11">
        <f t="shared" si="3"/>
        <v>62</v>
      </c>
    </row>
    <row r="63" spans="1:8" ht="12.75" customHeight="1" x14ac:dyDescent="0.35">
      <c r="A63" s="6">
        <v>102</v>
      </c>
      <c r="B63" s="7" t="str">
        <f>VLOOKUP(A63,sections!G$19:H$230,2,FALSE)</f>
        <v>PAT Gavin Anstis</v>
      </c>
      <c r="C63" s="7" t="s">
        <v>253</v>
      </c>
      <c r="D63" s="37">
        <f>VLOOKUP(B63,'section play'!$M$3:$N$464,2,FALSE)</f>
        <v>86.61</v>
      </c>
      <c r="E63" s="37">
        <f t="shared" si="0"/>
        <v>86.599800000000002</v>
      </c>
      <c r="F63" s="11">
        <f t="shared" si="1"/>
        <v>63</v>
      </c>
      <c r="G63" s="37" t="str">
        <f t="shared" si="2"/>
        <v>PAT Gavin Anstis</v>
      </c>
      <c r="H63" s="11">
        <f t="shared" si="3"/>
        <v>63</v>
      </c>
    </row>
    <row r="64" spans="1:8" ht="12.75" customHeight="1" x14ac:dyDescent="0.35">
      <c r="A64" s="6">
        <v>5</v>
      </c>
      <c r="B64" s="7" t="str">
        <f>VLOOKUP(A64,sections!G$19:H$230,2,FALSE)</f>
        <v>TGA Tom Cook</v>
      </c>
      <c r="C64" s="7" t="s">
        <v>35</v>
      </c>
      <c r="D64" s="37">
        <f>VLOOKUP(B64,'section play'!$M$3:$N$464,2,FALSE)</f>
        <v>85.43</v>
      </c>
      <c r="E64" s="37">
        <f t="shared" si="0"/>
        <v>85.429500000000004</v>
      </c>
      <c r="F64" s="11">
        <f t="shared" si="1"/>
        <v>64</v>
      </c>
      <c r="G64" s="37" t="str">
        <f t="shared" si="2"/>
        <v>TGA Tom Cook</v>
      </c>
      <c r="H64" s="11">
        <f t="shared" si="3"/>
        <v>64</v>
      </c>
    </row>
    <row r="65" spans="1:8" ht="12.75" customHeight="1" x14ac:dyDescent="0.35">
      <c r="A65" s="6">
        <v>33</v>
      </c>
      <c r="B65" s="7" t="str">
        <f>VLOOKUP(A65,sections!G$19:H$230,2,FALSE)</f>
        <v>SWA Deon Rawlings</v>
      </c>
      <c r="C65" s="7" t="s">
        <v>103</v>
      </c>
      <c r="D65" s="37">
        <f>VLOOKUP(B65,'section play'!$M$3:$N$464,2,FALSE)</f>
        <v>85.42</v>
      </c>
      <c r="E65" s="37">
        <f t="shared" si="0"/>
        <v>85.416700000000006</v>
      </c>
      <c r="F65" s="11">
        <f t="shared" si="1"/>
        <v>65</v>
      </c>
      <c r="G65" s="37" t="str">
        <f t="shared" si="2"/>
        <v>SWA Deon Rawlings</v>
      </c>
      <c r="H65" s="11">
        <f t="shared" si="3"/>
        <v>65</v>
      </c>
    </row>
    <row r="66" spans="1:8" ht="12.75" customHeight="1" x14ac:dyDescent="0.35">
      <c r="A66" s="6">
        <v>37</v>
      </c>
      <c r="B66" s="7" t="str">
        <f>VLOOKUP(A66,sections!G$19:H$230,2,FALSE)</f>
        <v>TOK Graham Mitchell</v>
      </c>
      <c r="C66" s="7" t="s">
        <v>111</v>
      </c>
      <c r="D66" s="37">
        <f>VLOOKUP(B66,'section play'!$M$3:$N$464,2,FALSE)</f>
        <v>85.42</v>
      </c>
      <c r="E66" s="37">
        <f t="shared" si="0"/>
        <v>85.416300000000007</v>
      </c>
      <c r="F66" s="11">
        <f t="shared" si="1"/>
        <v>66</v>
      </c>
      <c r="G66" s="37" t="str">
        <f t="shared" si="2"/>
        <v>TOK Graham Mitchell</v>
      </c>
      <c r="H66" s="11">
        <f t="shared" si="3"/>
        <v>66</v>
      </c>
    </row>
    <row r="67" spans="1:8" ht="12.75" customHeight="1" x14ac:dyDescent="0.35">
      <c r="A67" s="6">
        <v>141</v>
      </c>
      <c r="B67" s="7" t="str">
        <f>VLOOKUP(A67,sections!G$19:H$230,2,FALSE)</f>
        <v>HOW Andy Wang</v>
      </c>
      <c r="C67" s="7" t="s">
        <v>331</v>
      </c>
      <c r="D67" s="37">
        <f>VLOOKUP(B67,'section play'!$M$3:$N$464,2,FALSE)</f>
        <v>85.43</v>
      </c>
      <c r="E67" s="37">
        <f t="shared" si="0"/>
        <v>85.415900000000008</v>
      </c>
      <c r="F67" s="11">
        <f t="shared" si="1"/>
        <v>67</v>
      </c>
      <c r="G67" s="37" t="str">
        <f t="shared" si="2"/>
        <v>HOW Andy Wang</v>
      </c>
      <c r="H67" s="11">
        <f t="shared" si="3"/>
        <v>67</v>
      </c>
    </row>
    <row r="68" spans="1:8" ht="12.75" customHeight="1" x14ac:dyDescent="0.35">
      <c r="A68" s="6">
        <v>12</v>
      </c>
      <c r="B68" s="7" t="str">
        <f>VLOOKUP(A68,sections!G$19:H$230,2,FALSE)</f>
        <v>NPL Ashleigh Allen</v>
      </c>
      <c r="C68" s="7" t="s">
        <v>52</v>
      </c>
      <c r="D68" s="37">
        <f>VLOOKUP(B68,'section play'!$M$3:$N$464,2,FALSE)</f>
        <v>85.22</v>
      </c>
      <c r="E68" s="37">
        <f t="shared" si="0"/>
        <v>85.218800000000002</v>
      </c>
      <c r="F68" s="11">
        <f t="shared" si="1"/>
        <v>68</v>
      </c>
      <c r="G68" s="37" t="str">
        <f t="shared" si="2"/>
        <v>NPL Ashleigh Allen</v>
      </c>
      <c r="H68" s="11">
        <f t="shared" si="3"/>
        <v>68</v>
      </c>
    </row>
    <row r="69" spans="1:8" ht="12.75" customHeight="1" x14ac:dyDescent="0.35">
      <c r="A69" s="6">
        <v>25</v>
      </c>
      <c r="B69" s="7" t="str">
        <f>VLOOKUP(A69,sections!G$19:H$230,2,FALSE)</f>
        <v>MNU Glen Coutts</v>
      </c>
      <c r="C69" s="7" t="s">
        <v>84</v>
      </c>
      <c r="D69" s="37">
        <f>VLOOKUP(B69,'section play'!$M$3:$N$464,2,FALSE)</f>
        <v>85.22</v>
      </c>
      <c r="E69" s="37">
        <f t="shared" si="0"/>
        <v>85.217500000000001</v>
      </c>
      <c r="F69" s="11">
        <f t="shared" si="1"/>
        <v>69</v>
      </c>
      <c r="G69" s="37" t="str">
        <f t="shared" si="2"/>
        <v>MNU Glen Coutts</v>
      </c>
      <c r="H69" s="11">
        <f t="shared" si="3"/>
        <v>69</v>
      </c>
    </row>
    <row r="70" spans="1:8" ht="12.75" customHeight="1" x14ac:dyDescent="0.35">
      <c r="A70" s="6">
        <v>143</v>
      </c>
      <c r="B70" s="7" t="str">
        <f>VLOOKUP(A70,sections!G$19:H$230,2,FALSE)</f>
        <v>MNU Chetan Raj</v>
      </c>
      <c r="C70" s="7" t="s">
        <v>335</v>
      </c>
      <c r="D70" s="37">
        <f>VLOOKUP(B70,'section play'!$M$3:$N$464,2,FALSE)</f>
        <v>85.22</v>
      </c>
      <c r="E70" s="37">
        <f t="shared" si="0"/>
        <v>85.205699999999993</v>
      </c>
      <c r="F70" s="11">
        <f t="shared" si="1"/>
        <v>70</v>
      </c>
      <c r="G70" s="37" t="str">
        <f t="shared" si="2"/>
        <v>MNU Chetan Raj</v>
      </c>
      <c r="H70" s="11">
        <f t="shared" si="3"/>
        <v>70</v>
      </c>
    </row>
    <row r="71" spans="1:8" ht="12.75" customHeight="1" x14ac:dyDescent="0.35">
      <c r="A71" s="6">
        <v>96</v>
      </c>
      <c r="B71" s="7" t="str">
        <f>VLOOKUP(A71,sections!G$19:H$230,2,FALSE)</f>
        <v xml:space="preserve">SWA Jared Rawlings </v>
      </c>
      <c r="C71" s="7" t="s">
        <v>241</v>
      </c>
      <c r="D71" s="37">
        <f>VLOOKUP(B71,'section play'!$M$3:$N$464,2,FALSE)</f>
        <v>85.210000000000008</v>
      </c>
      <c r="E71" s="37">
        <f t="shared" si="0"/>
        <v>85.200400000000002</v>
      </c>
      <c r="F71" s="11">
        <f t="shared" si="1"/>
        <v>71</v>
      </c>
      <c r="G71" s="37" t="str">
        <f t="shared" si="2"/>
        <v xml:space="preserve">SWA Jared Rawlings </v>
      </c>
      <c r="H71" s="11">
        <f t="shared" si="3"/>
        <v>71</v>
      </c>
    </row>
    <row r="72" spans="1:8" ht="12.75" customHeight="1" x14ac:dyDescent="0.35">
      <c r="A72" s="6">
        <v>105</v>
      </c>
      <c r="B72" s="7" t="str">
        <f>VLOOKUP(A72,sections!G$19:H$230,2,FALSE)</f>
        <v>PAT Antonio Tupuola</v>
      </c>
      <c r="C72" s="7" t="s">
        <v>259</v>
      </c>
      <c r="D72" s="37">
        <f>VLOOKUP(B72,'section play'!$M$3:$N$464,2,FALSE)</f>
        <v>84.35</v>
      </c>
      <c r="E72" s="37">
        <f t="shared" si="0"/>
        <v>84.339500000000001</v>
      </c>
      <c r="F72" s="11">
        <f t="shared" si="1"/>
        <v>72</v>
      </c>
      <c r="G72" s="37" t="str">
        <f t="shared" si="2"/>
        <v>PAT Antonio Tupuola</v>
      </c>
      <c r="H72" s="11">
        <f t="shared" si="3"/>
        <v>72</v>
      </c>
    </row>
    <row r="73" spans="1:8" ht="12.75" customHeight="1" x14ac:dyDescent="0.35">
      <c r="A73" s="6">
        <v>66</v>
      </c>
      <c r="B73" s="7" t="str">
        <f>VLOOKUP(A73,sections!G$19:H$230,2,FALSE)</f>
        <v>MNU Rod Buck</v>
      </c>
      <c r="C73" s="7" t="s">
        <v>180</v>
      </c>
      <c r="D73" s="37">
        <f>VLOOKUP(B73,'section play'!$M$3:$N$464,2,FALSE)</f>
        <v>84.32</v>
      </c>
      <c r="E73" s="37">
        <f t="shared" si="0"/>
        <v>84.313399999999987</v>
      </c>
      <c r="F73" s="11">
        <f t="shared" si="1"/>
        <v>73</v>
      </c>
      <c r="G73" s="37" t="str">
        <f t="shared" si="2"/>
        <v>MNU Rod Buck</v>
      </c>
      <c r="H73" s="11">
        <f t="shared" si="3"/>
        <v>73</v>
      </c>
    </row>
    <row r="74" spans="1:8" ht="12.75" customHeight="1" x14ac:dyDescent="0.35">
      <c r="A74" s="6">
        <v>74</v>
      </c>
      <c r="B74" s="7" t="str">
        <f>VLOOKUP(A74,sections!G$19:H$230,2,FALSE)</f>
        <v>HOW Terry Andrews</v>
      </c>
      <c r="C74" s="7" t="s">
        <v>197</v>
      </c>
      <c r="D74" s="37">
        <f>VLOOKUP(B74,'section play'!$M$3:$N$464,2,FALSE)</f>
        <v>84.32</v>
      </c>
      <c r="E74" s="37">
        <f t="shared" si="0"/>
        <v>84.312599999999989</v>
      </c>
      <c r="F74" s="11">
        <f t="shared" si="1"/>
        <v>74</v>
      </c>
      <c r="G74" s="37" t="str">
        <f t="shared" si="2"/>
        <v>HOW Terry Andrews</v>
      </c>
      <c r="H74" s="11">
        <f t="shared" si="3"/>
        <v>74</v>
      </c>
    </row>
    <row r="75" spans="1:8" ht="12.75" customHeight="1" x14ac:dyDescent="0.35">
      <c r="A75" s="6">
        <v>137</v>
      </c>
      <c r="B75" s="7" t="str">
        <f>VLOOKUP(A75,sections!G$19:H$230,2,FALSE)</f>
        <v>MNU Pete Gillette</v>
      </c>
      <c r="C75" s="7" t="s">
        <v>323</v>
      </c>
      <c r="D75" s="37">
        <f>VLOOKUP(B75,'section play'!$M$3:$N$464,2,FALSE)</f>
        <v>84.22</v>
      </c>
      <c r="E75" s="37">
        <f t="shared" si="0"/>
        <v>84.206299999999999</v>
      </c>
      <c r="F75" s="11">
        <f t="shared" si="1"/>
        <v>75</v>
      </c>
      <c r="G75" s="37" t="str">
        <f t="shared" si="2"/>
        <v>MNU Pete Gillette</v>
      </c>
      <c r="H75" s="11">
        <f t="shared" si="3"/>
        <v>75</v>
      </c>
    </row>
    <row r="76" spans="1:8" ht="12.75" customHeight="1" x14ac:dyDescent="0.35">
      <c r="A76" s="6">
        <v>58</v>
      </c>
      <c r="B76" s="7" t="str">
        <f>VLOOKUP(A76,sections!G$19:H$230,2,FALSE)</f>
        <v>MNU Sumit Monga</v>
      </c>
      <c r="C76" s="7" t="s">
        <v>161</v>
      </c>
      <c r="D76" s="37">
        <f>VLOOKUP(B76,'section play'!$M$3:$N$464,2,FALSE)</f>
        <v>84.11</v>
      </c>
      <c r="E76" s="37">
        <f t="shared" si="0"/>
        <v>84.104200000000006</v>
      </c>
      <c r="F76" s="11">
        <f t="shared" si="1"/>
        <v>76</v>
      </c>
      <c r="G76" s="37" t="str">
        <f t="shared" si="2"/>
        <v>MNU Sumit Monga</v>
      </c>
      <c r="H76" s="11">
        <f t="shared" si="3"/>
        <v>76</v>
      </c>
    </row>
    <row r="77" spans="1:8" ht="12.75" customHeight="1" x14ac:dyDescent="0.35">
      <c r="A77" s="6">
        <v>82</v>
      </c>
      <c r="B77" s="7" t="str">
        <f>VLOOKUP(A77,sections!G$19:H$230,2,FALSE)</f>
        <v>SWA Eli French</v>
      </c>
      <c r="C77" s="7" t="s">
        <v>213</v>
      </c>
      <c r="D77" s="37">
        <f>VLOOKUP(B77,'section play'!$M$3:$N$464,2,FALSE)</f>
        <v>84.11</v>
      </c>
      <c r="E77" s="37">
        <f t="shared" si="0"/>
        <v>84.101799999999997</v>
      </c>
      <c r="F77" s="11">
        <f t="shared" si="1"/>
        <v>77</v>
      </c>
      <c r="G77" s="37" t="str">
        <f t="shared" si="2"/>
        <v>SWA Eli French</v>
      </c>
      <c r="H77" s="11">
        <f t="shared" si="3"/>
        <v>77</v>
      </c>
    </row>
    <row r="78" spans="1:8" ht="12.75" customHeight="1" x14ac:dyDescent="0.35">
      <c r="A78" s="6">
        <v>89</v>
      </c>
      <c r="B78" s="7" t="str">
        <f>VLOOKUP(A78,sections!G$19:H$230,2,FALSE)</f>
        <v>NPL Shaun Wall</v>
      </c>
      <c r="C78" s="7" t="s">
        <v>227</v>
      </c>
      <c r="D78" s="37">
        <f>VLOOKUP(B78,'section play'!$M$3:$N$464,2,FALSE)</f>
        <v>84.11</v>
      </c>
      <c r="E78" s="37">
        <f t="shared" si="0"/>
        <v>84.101100000000002</v>
      </c>
      <c r="F78" s="11">
        <f t="shared" si="1"/>
        <v>78</v>
      </c>
      <c r="G78" s="37" t="str">
        <f t="shared" si="2"/>
        <v>NPL Shaun Wall</v>
      </c>
      <c r="H78" s="11">
        <f t="shared" si="3"/>
        <v>78</v>
      </c>
    </row>
    <row r="79" spans="1:8" ht="12.75" customHeight="1" x14ac:dyDescent="0.35">
      <c r="A79" s="6">
        <v>127</v>
      </c>
      <c r="B79" s="7" t="str">
        <f>VLOOKUP(A79,sections!G$19:H$230,2,FALSE)</f>
        <v>TGA Nita Clarkson</v>
      </c>
      <c r="C79" s="7" t="s">
        <v>303</v>
      </c>
      <c r="D79" s="37">
        <f>VLOOKUP(B79,'section play'!$M$3:$N$464,2,FALSE)</f>
        <v>84.11</v>
      </c>
      <c r="E79" s="37">
        <f t="shared" si="0"/>
        <v>84.097300000000004</v>
      </c>
      <c r="F79" s="11">
        <f t="shared" si="1"/>
        <v>79</v>
      </c>
      <c r="G79" s="37" t="str">
        <f t="shared" si="2"/>
        <v>TGA Nita Clarkson</v>
      </c>
      <c r="H79" s="11">
        <f t="shared" si="3"/>
        <v>79</v>
      </c>
    </row>
    <row r="80" spans="1:8" ht="12.75" customHeight="1" x14ac:dyDescent="0.35">
      <c r="A80" s="6">
        <v>60</v>
      </c>
      <c r="B80" s="7" t="str">
        <f>VLOOKUP(A80,sections!G$19:H$230,2,FALSE)</f>
        <v>WCC Brodie Fitzgeorge</v>
      </c>
      <c r="C80" s="7" t="s">
        <v>165</v>
      </c>
      <c r="D80" s="37">
        <f>VLOOKUP(B80,'section play'!$M$3:$N$464,2,FALSE)</f>
        <v>84.03</v>
      </c>
      <c r="E80" s="37">
        <f t="shared" si="0"/>
        <v>84.024000000000001</v>
      </c>
      <c r="F80" s="11">
        <f t="shared" si="1"/>
        <v>80</v>
      </c>
      <c r="G80" s="37" t="str">
        <f t="shared" si="2"/>
        <v>WCC Brodie Fitzgeorge</v>
      </c>
      <c r="H80" s="11">
        <f t="shared" si="3"/>
        <v>80</v>
      </c>
    </row>
    <row r="81" spans="1:8" ht="12.75" customHeight="1" x14ac:dyDescent="0.35">
      <c r="A81" s="6">
        <v>100</v>
      </c>
      <c r="B81" s="7" t="str">
        <f>VLOOKUP(A81,sections!G$19:H$230,2,FALSE)</f>
        <v>WAI Roger Beardshall</v>
      </c>
      <c r="C81" s="7" t="s">
        <v>249</v>
      </c>
      <c r="D81" s="37">
        <f>VLOOKUP(B81,'section play'!$M$3:$N$464,2,FALSE)</f>
        <v>84.03</v>
      </c>
      <c r="E81" s="37">
        <f t="shared" si="0"/>
        <v>84.02</v>
      </c>
      <c r="F81" s="11">
        <f t="shared" si="1"/>
        <v>81</v>
      </c>
      <c r="G81" s="37" t="str">
        <f t="shared" si="2"/>
        <v>WAI Roger Beardshall</v>
      </c>
      <c r="H81" s="11">
        <f t="shared" si="3"/>
        <v>81</v>
      </c>
    </row>
    <row r="82" spans="1:8" ht="12.75" customHeight="1" x14ac:dyDescent="0.35">
      <c r="A82" s="6">
        <v>17</v>
      </c>
      <c r="B82" s="7" t="str">
        <f>VLOOKUP(A82,sections!G$19:H$230,2,FALSE)</f>
        <v>SWA Blake Burnard</v>
      </c>
      <c r="C82" s="7" t="s">
        <v>65</v>
      </c>
      <c r="D82" s="37">
        <f>VLOOKUP(B82,'section play'!$M$3:$N$464,2,FALSE)</f>
        <v>84.009999999999991</v>
      </c>
      <c r="E82" s="37">
        <f t="shared" si="0"/>
        <v>84.008299999999991</v>
      </c>
      <c r="F82" s="11">
        <f t="shared" si="1"/>
        <v>82</v>
      </c>
      <c r="G82" s="37" t="str">
        <f t="shared" si="2"/>
        <v>SWA Blake Burnard</v>
      </c>
      <c r="H82" s="11">
        <f t="shared" si="3"/>
        <v>82</v>
      </c>
    </row>
    <row r="83" spans="1:8" ht="12.75" customHeight="1" x14ac:dyDescent="0.35">
      <c r="A83" s="6">
        <v>22</v>
      </c>
      <c r="B83" s="7" t="str">
        <f>VLOOKUP(A83,sections!G$19:H$230,2,FALSE)</f>
        <v>TOK Gill Mitchell</v>
      </c>
      <c r="C83" s="7" t="s">
        <v>75</v>
      </c>
      <c r="D83" s="37">
        <f>VLOOKUP(B83,'section play'!$M$3:$N$464,2,FALSE)</f>
        <v>84.009999999999991</v>
      </c>
      <c r="E83" s="37">
        <f t="shared" si="0"/>
        <v>84.007799999999989</v>
      </c>
      <c r="F83" s="11">
        <f t="shared" si="1"/>
        <v>83</v>
      </c>
      <c r="G83" s="37" t="str">
        <f t="shared" si="2"/>
        <v>TOK Gill Mitchell</v>
      </c>
      <c r="H83" s="11">
        <f t="shared" si="3"/>
        <v>83</v>
      </c>
    </row>
    <row r="84" spans="1:8" ht="12.75" customHeight="1" x14ac:dyDescent="0.35">
      <c r="A84" s="6">
        <v>168</v>
      </c>
      <c r="B84" s="7" t="str">
        <f>VLOOKUP(A84,sections!G$19:H$230,2,FALSE)</f>
        <v>TOK Jenny Cook</v>
      </c>
      <c r="C84" s="7" t="s">
        <v>385</v>
      </c>
      <c r="D84" s="37">
        <f>VLOOKUP(B84,'section play'!$M$3:$N$464,2,FALSE)</f>
        <v>84</v>
      </c>
      <c r="E84" s="37">
        <f t="shared" si="0"/>
        <v>83.983199999999997</v>
      </c>
      <c r="F84" s="11">
        <f t="shared" si="1"/>
        <v>84</v>
      </c>
      <c r="G84" s="37" t="str">
        <f t="shared" si="2"/>
        <v>TOK Jenny Cook</v>
      </c>
      <c r="H84" s="11">
        <f t="shared" si="3"/>
        <v>84</v>
      </c>
    </row>
    <row r="85" spans="1:8" ht="12.75" customHeight="1" x14ac:dyDescent="0.35">
      <c r="A85" s="6">
        <v>61</v>
      </c>
      <c r="B85" s="7" t="str">
        <f>VLOOKUP(A85,sections!G$19:H$230,2,FALSE)</f>
        <v>NPL Patrick O'Donnell</v>
      </c>
      <c r="C85" s="7" t="s">
        <v>167</v>
      </c>
      <c r="D85" s="37">
        <f>VLOOKUP(B85,'section play'!$M$3:$N$464,2,FALSE)</f>
        <v>83.9</v>
      </c>
      <c r="E85" s="37">
        <f t="shared" si="0"/>
        <v>83.893900000000002</v>
      </c>
      <c r="F85" s="11">
        <f t="shared" si="1"/>
        <v>85</v>
      </c>
      <c r="G85" s="37" t="str">
        <f t="shared" si="2"/>
        <v>NPL Patrick O'Donnell</v>
      </c>
      <c r="H85" s="11">
        <f t="shared" si="3"/>
        <v>85</v>
      </c>
    </row>
    <row r="86" spans="1:8" ht="12.75" customHeight="1" x14ac:dyDescent="0.35">
      <c r="A86" s="6">
        <v>38</v>
      </c>
      <c r="B86" s="7" t="str">
        <f>VLOOKUP(A86,sections!G$19:H$230,2,FALSE)</f>
        <v>WAI Bryan Lawrence</v>
      </c>
      <c r="C86" s="7" t="s">
        <v>113</v>
      </c>
      <c r="D86" s="37">
        <f>VLOOKUP(B86,'section play'!$M$3:$N$464,2,FALSE)</f>
        <v>83.82</v>
      </c>
      <c r="E86" s="37">
        <f t="shared" si="0"/>
        <v>83.816199999999995</v>
      </c>
      <c r="F86" s="11">
        <f t="shared" si="1"/>
        <v>86</v>
      </c>
      <c r="G86" s="37" t="str">
        <f t="shared" si="2"/>
        <v>WAI Bryan Lawrence</v>
      </c>
      <c r="H86" s="11">
        <f t="shared" si="3"/>
        <v>86</v>
      </c>
    </row>
    <row r="87" spans="1:8" ht="12.75" customHeight="1" x14ac:dyDescent="0.35">
      <c r="A87" s="6">
        <v>41</v>
      </c>
      <c r="B87" s="7" t="str">
        <f>VLOOKUP(A87,sections!G$19:H$230,2,FALSE)</f>
        <v>NPL  Kelvin Dunlop</v>
      </c>
      <c r="C87" s="7" t="s">
        <v>121</v>
      </c>
      <c r="D87" s="37">
        <f>VLOOKUP(B87,'section play'!$M$3:$N$464,2,FALSE)</f>
        <v>82.92</v>
      </c>
      <c r="E87" s="37">
        <f t="shared" si="0"/>
        <v>82.915900000000008</v>
      </c>
      <c r="F87" s="11">
        <f t="shared" si="1"/>
        <v>87</v>
      </c>
      <c r="G87" s="37" t="str">
        <f t="shared" si="2"/>
        <v>NPL  Kelvin Dunlop</v>
      </c>
      <c r="H87" s="11">
        <f t="shared" si="3"/>
        <v>87</v>
      </c>
    </row>
    <row r="88" spans="1:8" ht="12.75" customHeight="1" x14ac:dyDescent="0.35">
      <c r="A88" s="6">
        <v>73</v>
      </c>
      <c r="B88" s="7" t="str">
        <f>VLOOKUP(A88,sections!G$19:H$230,2,FALSE)</f>
        <v>TGA Jimmy Stewart</v>
      </c>
      <c r="C88" s="7" t="s">
        <v>195</v>
      </c>
      <c r="D88" s="37">
        <f>VLOOKUP(B88,'section play'!$M$3:$N$464,2,FALSE)</f>
        <v>82.82</v>
      </c>
      <c r="E88" s="37">
        <f t="shared" si="0"/>
        <v>82.812699999999992</v>
      </c>
      <c r="F88" s="11">
        <f t="shared" si="1"/>
        <v>88</v>
      </c>
      <c r="G88" s="37" t="str">
        <f t="shared" si="2"/>
        <v>TGA Jimmy Stewart</v>
      </c>
      <c r="H88" s="11">
        <f t="shared" si="3"/>
        <v>88</v>
      </c>
    </row>
    <row r="89" spans="1:8" ht="12.75" customHeight="1" x14ac:dyDescent="0.35">
      <c r="A89" s="6">
        <v>186</v>
      </c>
      <c r="B89" s="7" t="str">
        <f>VLOOKUP(A89,sections!G$19:H$230,2,FALSE)</f>
        <v>OTA Misi Moenoa</v>
      </c>
      <c r="C89" s="7" t="s">
        <v>421</v>
      </c>
      <c r="D89" s="37">
        <f>VLOOKUP(B89,'section play'!$M$3:$N$464,2,FALSE)</f>
        <v>82.72</v>
      </c>
      <c r="E89" s="37">
        <f t="shared" si="0"/>
        <v>82.701399999999992</v>
      </c>
      <c r="F89" s="11">
        <f t="shared" si="1"/>
        <v>89</v>
      </c>
      <c r="G89" s="37" t="str">
        <f t="shared" si="2"/>
        <v>OTA Misi Moenoa</v>
      </c>
      <c r="H89" s="11">
        <f t="shared" si="3"/>
        <v>89</v>
      </c>
    </row>
    <row r="90" spans="1:8" ht="12.75" customHeight="1" x14ac:dyDescent="0.35">
      <c r="A90" s="6">
        <v>76</v>
      </c>
      <c r="B90" s="7" t="str">
        <f>VLOOKUP(A90,sections!G$19:H$230,2,FALSE)</f>
        <v>NLR Manaia Babbington</v>
      </c>
      <c r="C90" s="7" t="s">
        <v>201</v>
      </c>
      <c r="D90" s="37">
        <f>VLOOKUP(B90,'section play'!$M$3:$N$464,2,FALSE)</f>
        <v>81.710000000000008</v>
      </c>
      <c r="E90" s="37">
        <f t="shared" si="0"/>
        <v>81.702400000000011</v>
      </c>
      <c r="F90" s="11">
        <f t="shared" si="1"/>
        <v>90</v>
      </c>
      <c r="G90" s="37" t="str">
        <f t="shared" si="2"/>
        <v>NLR Manaia Babbington</v>
      </c>
      <c r="H90" s="11">
        <f t="shared" si="3"/>
        <v>90</v>
      </c>
    </row>
    <row r="91" spans="1:8" ht="12.75" customHeight="1" x14ac:dyDescent="0.35">
      <c r="A91" s="6">
        <v>196</v>
      </c>
      <c r="B91" s="7" t="str">
        <f>VLOOKUP(A91,sections!G$19:H$230,2,FALSE)</f>
        <v>OTA Arjohn Guam</v>
      </c>
      <c r="C91" s="7" t="s">
        <v>441</v>
      </c>
      <c r="D91" s="37">
        <f>VLOOKUP(B91,'section play'!$M$3:$N$464,2,FALSE)</f>
        <v>81.72</v>
      </c>
      <c r="E91" s="37">
        <f t="shared" si="0"/>
        <v>81.700400000000002</v>
      </c>
      <c r="F91" s="11">
        <f t="shared" si="1"/>
        <v>91</v>
      </c>
      <c r="G91" s="37" t="str">
        <f t="shared" si="2"/>
        <v>OTA Arjohn Guam</v>
      </c>
      <c r="H91" s="11">
        <f t="shared" si="3"/>
        <v>91</v>
      </c>
    </row>
    <row r="92" spans="1:8" ht="12.75" customHeight="1" x14ac:dyDescent="0.35">
      <c r="A92" s="6">
        <v>85</v>
      </c>
      <c r="B92" s="7" t="str">
        <f>VLOOKUP(A92,sections!G$19:H$230,2,FALSE)</f>
        <v>HEN Titi Salepea</v>
      </c>
      <c r="C92" s="7" t="s">
        <v>219</v>
      </c>
      <c r="D92" s="37">
        <f>VLOOKUP(B92,'section play'!$M$3:$N$464,2,FALSE)</f>
        <v>81.61</v>
      </c>
      <c r="E92" s="37">
        <f t="shared" si="0"/>
        <v>81.601500000000001</v>
      </c>
      <c r="F92" s="11">
        <f t="shared" si="1"/>
        <v>92</v>
      </c>
      <c r="G92" s="37" t="str">
        <f t="shared" si="2"/>
        <v>HEN Titi Salepea</v>
      </c>
      <c r="H92" s="11">
        <f t="shared" si="3"/>
        <v>92</v>
      </c>
    </row>
    <row r="93" spans="1:8" ht="12.75" customHeight="1" x14ac:dyDescent="0.35">
      <c r="A93" s="6">
        <v>18</v>
      </c>
      <c r="B93" s="7" t="str">
        <f>VLOOKUP(A93,sections!G$19:H$230,2,FALSE)</f>
        <v xml:space="preserve">TGA Brendan McLean </v>
      </c>
      <c r="C93" s="7" t="s">
        <v>67</v>
      </c>
      <c r="D93" s="37">
        <f>VLOOKUP(B93,'section play'!$M$3:$N$464,2,FALSE)</f>
        <v>80.91</v>
      </c>
      <c r="E93" s="37">
        <f t="shared" si="0"/>
        <v>80.908199999999994</v>
      </c>
      <c r="F93" s="11">
        <f t="shared" si="1"/>
        <v>93</v>
      </c>
      <c r="G93" s="37" t="str">
        <f t="shared" si="2"/>
        <v xml:space="preserve">TGA Brendan McLean </v>
      </c>
      <c r="H93" s="11">
        <f t="shared" si="3"/>
        <v>93</v>
      </c>
    </row>
    <row r="94" spans="1:8" ht="12.75" customHeight="1" x14ac:dyDescent="0.35">
      <c r="A94" s="6">
        <v>87</v>
      </c>
      <c r="B94" s="7" t="str">
        <f>VLOOKUP(A94,sections!G$19:H$230,2,FALSE)</f>
        <v>PUK Guy Timone Syme</v>
      </c>
      <c r="C94" s="7" t="s">
        <v>223</v>
      </c>
      <c r="D94" s="37">
        <f>VLOOKUP(B94,'section play'!$M$3:$N$464,2,FALSE)</f>
        <v>79.83</v>
      </c>
      <c r="E94" s="37">
        <f t="shared" si="0"/>
        <v>79.821299999999994</v>
      </c>
      <c r="F94" s="11">
        <f t="shared" si="1"/>
        <v>94</v>
      </c>
      <c r="G94" s="37" t="str">
        <f t="shared" si="2"/>
        <v>PUK Guy Timone Syme</v>
      </c>
      <c r="H94" s="11">
        <f t="shared" si="3"/>
        <v>94</v>
      </c>
    </row>
    <row r="95" spans="1:8" ht="12.75" customHeight="1" x14ac:dyDescent="0.35">
      <c r="A95" s="6">
        <v>63</v>
      </c>
      <c r="B95" s="7" t="str">
        <f>VLOOKUP(A95,sections!G$19:H$230,2,FALSE)</f>
        <v>LEV Judah Haira-Green</v>
      </c>
      <c r="C95" s="7" t="s">
        <v>171</v>
      </c>
      <c r="D95" s="37">
        <f>VLOOKUP(B95,'section play'!$M$3:$N$464,2,FALSE)</f>
        <v>79.62</v>
      </c>
      <c r="E95" s="37">
        <f t="shared" si="0"/>
        <v>79.613700000000009</v>
      </c>
      <c r="F95" s="11">
        <f t="shared" si="1"/>
        <v>95</v>
      </c>
      <c r="G95" s="37" t="str">
        <f t="shared" si="2"/>
        <v>LEV Judah Haira-Green</v>
      </c>
      <c r="H95" s="11">
        <f t="shared" si="3"/>
        <v>95</v>
      </c>
    </row>
    <row r="96" spans="1:8" ht="12.75" customHeight="1" x14ac:dyDescent="0.35">
      <c r="A96" s="6">
        <v>15</v>
      </c>
      <c r="B96" s="7" t="str">
        <f>VLOOKUP(A96,sections!G$19:H$230,2,FALSE)</f>
        <v>OTAK Trist Reweti</v>
      </c>
      <c r="C96" s="7" t="s">
        <v>58</v>
      </c>
      <c r="D96" s="37">
        <f>VLOOKUP(B96,'section play'!$M$3:$N$464,2,FALSE)</f>
        <v>78.430000000000007</v>
      </c>
      <c r="E96" s="37">
        <f t="shared" si="0"/>
        <v>78.428500000000014</v>
      </c>
      <c r="F96" s="11">
        <f t="shared" si="1"/>
        <v>96</v>
      </c>
      <c r="G96" s="37" t="str">
        <f t="shared" si="2"/>
        <v>OTAK Trist Reweti</v>
      </c>
      <c r="H96" s="11">
        <f t="shared" si="3"/>
        <v>96</v>
      </c>
    </row>
    <row r="97" spans="1:8" ht="12.75" customHeight="1" x14ac:dyDescent="0.35">
      <c r="A97" s="6">
        <v>35</v>
      </c>
      <c r="B97" s="7" t="str">
        <f>VLOOKUP(A97,sections!G$19:H$230,2,FALSE)</f>
        <v>HEN Malcolm Hussey</v>
      </c>
      <c r="C97" s="7" t="s">
        <v>107</v>
      </c>
      <c r="D97" s="37">
        <f>VLOOKUP(B97,'section play'!$M$3:$N$464,2,FALSE)</f>
        <v>78.319999999999993</v>
      </c>
      <c r="E97" s="37">
        <f t="shared" si="0"/>
        <v>78.316499999999991</v>
      </c>
      <c r="F97" s="11">
        <f t="shared" si="1"/>
        <v>97</v>
      </c>
      <c r="G97" s="37" t="str">
        <f t="shared" si="2"/>
        <v>HEN Malcolm Hussey</v>
      </c>
      <c r="H97" s="11">
        <f t="shared" si="3"/>
        <v>97</v>
      </c>
    </row>
    <row r="98" spans="1:8" ht="12.75" customHeight="1" x14ac:dyDescent="0.35">
      <c r="A98" s="6">
        <v>132</v>
      </c>
      <c r="B98" s="7" t="str">
        <f>VLOOKUP(A98,sections!G$19:H$230,2,FALSE)</f>
        <v>PAT Darren Mckay</v>
      </c>
      <c r="C98" s="7" t="s">
        <v>313</v>
      </c>
      <c r="D98" s="37">
        <f>VLOOKUP(B98,'section play'!$M$3:$N$464,2,FALSE)</f>
        <v>76.91</v>
      </c>
      <c r="E98" s="37">
        <f t="shared" si="0"/>
        <v>76.896799999999999</v>
      </c>
      <c r="F98" s="11">
        <f t="shared" si="1"/>
        <v>98</v>
      </c>
      <c r="G98" s="37" t="str">
        <f t="shared" si="2"/>
        <v>PAT Darren Mckay</v>
      </c>
      <c r="H98" s="11">
        <f t="shared" si="3"/>
        <v>98</v>
      </c>
    </row>
    <row r="99" spans="1:8" ht="12.75" customHeight="1" x14ac:dyDescent="0.35">
      <c r="A99" s="6">
        <v>65</v>
      </c>
      <c r="B99" s="7" t="str">
        <f>VLOOKUP(A99,sections!G$19:H$230,2,FALSE)</f>
        <v>WAI Jane Wood</v>
      </c>
      <c r="C99" s="7" t="s">
        <v>178</v>
      </c>
      <c r="D99" s="37">
        <f>VLOOKUP(B99,'section play'!$M$3:$N$464,2,FALSE)</f>
        <v>76.12</v>
      </c>
      <c r="E99" s="37">
        <f t="shared" si="0"/>
        <v>76.113500000000002</v>
      </c>
      <c r="F99" s="11">
        <f t="shared" si="1"/>
        <v>99</v>
      </c>
      <c r="G99" s="37" t="str">
        <f t="shared" si="2"/>
        <v>WAI Jane Wood</v>
      </c>
      <c r="H99" s="11">
        <f t="shared" si="3"/>
        <v>99</v>
      </c>
    </row>
    <row r="100" spans="1:8" ht="12.75" customHeight="1" x14ac:dyDescent="0.35">
      <c r="A100" s="6">
        <v>187</v>
      </c>
      <c r="B100" s="7" t="str">
        <f>VLOOKUP(A100,sections!G$19:H$230,2,FALSE)</f>
        <v>OTA Ako Sakapo</v>
      </c>
      <c r="C100" s="7" t="s">
        <v>423</v>
      </c>
      <c r="D100" s="37">
        <f>VLOOKUP(B100,'section play'!$M$3:$N$464,2,FALSE)</f>
        <v>28.11</v>
      </c>
      <c r="E100" s="37">
        <f t="shared" si="0"/>
        <v>28.0913</v>
      </c>
      <c r="F100" s="11">
        <f t="shared" si="1"/>
        <v>100</v>
      </c>
      <c r="G100" s="37" t="str">
        <f t="shared" si="2"/>
        <v>OTA Ako Sakapo</v>
      </c>
      <c r="H100" s="11">
        <f t="shared" si="3"/>
        <v>100</v>
      </c>
    </row>
    <row r="101" spans="1:8" ht="12.75" customHeight="1" x14ac:dyDescent="0.35">
      <c r="A101" s="6">
        <v>103</v>
      </c>
      <c r="B101" s="7" t="str">
        <f>VLOOKUP(A101,sections!G$19:H$230,2,FALSE)</f>
        <v>BAYS Hayden Morris</v>
      </c>
      <c r="C101" s="7" t="s">
        <v>255</v>
      </c>
      <c r="D101" s="37">
        <f>VLOOKUP(B101,'section play'!$M$3:$N$464,2,FALSE)</f>
        <v>25.709999999999997</v>
      </c>
      <c r="E101" s="37">
        <f t="shared" si="0"/>
        <v>25.699699999999996</v>
      </c>
      <c r="F101" s="11">
        <f t="shared" si="1"/>
        <v>101</v>
      </c>
      <c r="G101" s="37" t="str">
        <f t="shared" si="2"/>
        <v>BAYS Hayden Morris</v>
      </c>
      <c r="H101" s="11">
        <f t="shared" si="3"/>
        <v>101</v>
      </c>
    </row>
    <row r="102" spans="1:8" ht="12.75" customHeight="1" x14ac:dyDescent="0.35">
      <c r="A102" s="6">
        <v>75</v>
      </c>
      <c r="B102" s="7" t="str">
        <f>VLOOKUP(A102,sections!G$19:H$230,2,FALSE)</f>
        <v>GLE Aaron Williams</v>
      </c>
      <c r="C102" s="7" t="s">
        <v>199</v>
      </c>
      <c r="D102" s="37">
        <f>VLOOKUP(B102,'section play'!$M$3:$N$464,2,FALSE)</f>
        <v>24.71</v>
      </c>
      <c r="E102" s="37">
        <f t="shared" si="0"/>
        <v>24.702500000000001</v>
      </c>
      <c r="F102" s="11">
        <f t="shared" si="1"/>
        <v>102</v>
      </c>
      <c r="G102" s="37" t="str">
        <f t="shared" si="2"/>
        <v>GLE Aaron Williams</v>
      </c>
      <c r="H102" s="11">
        <f t="shared" si="3"/>
        <v>102</v>
      </c>
    </row>
    <row r="103" spans="1:8" ht="12.75" customHeight="1" x14ac:dyDescent="0.35">
      <c r="A103" s="6">
        <v>62</v>
      </c>
      <c r="B103" s="7" t="str">
        <f>VLOOKUP(A103,sections!G$19:H$230,2,FALSE)</f>
        <v>HOW Ian Rowlay</v>
      </c>
      <c r="C103" s="7" t="s">
        <v>169</v>
      </c>
      <c r="D103" s="37">
        <f>VLOOKUP(B103,'section play'!$M$3:$N$464,2,FALSE)</f>
        <v>23.799999999999997</v>
      </c>
      <c r="E103" s="37">
        <f t="shared" si="0"/>
        <v>23.793799999999997</v>
      </c>
      <c r="F103" s="11">
        <f t="shared" si="1"/>
        <v>103</v>
      </c>
      <c r="G103" s="37" t="str">
        <f t="shared" si="2"/>
        <v>HOW Ian Rowlay</v>
      </c>
      <c r="H103" s="11">
        <f t="shared" si="3"/>
        <v>103</v>
      </c>
    </row>
    <row r="104" spans="1:8" ht="12.75" customHeight="1" x14ac:dyDescent="0.35">
      <c r="A104" s="6">
        <v>108</v>
      </c>
      <c r="B104" s="7" t="str">
        <f>VLOOKUP(A104,sections!G$19:H$230,2,FALSE)</f>
        <v>PAT Robyn Harris</v>
      </c>
      <c r="C104" s="7" t="s">
        <v>265</v>
      </c>
      <c r="D104" s="37">
        <f>VLOOKUP(B104,'section play'!$M$3:$N$464,2,FALSE)</f>
        <v>23.799999999999997</v>
      </c>
      <c r="E104" s="37">
        <f t="shared" si="0"/>
        <v>23.789199999999997</v>
      </c>
      <c r="F104" s="11">
        <f t="shared" si="1"/>
        <v>104</v>
      </c>
      <c r="G104" s="37" t="str">
        <f t="shared" si="2"/>
        <v>PAT Robyn Harris</v>
      </c>
      <c r="H104" s="11">
        <f t="shared" si="3"/>
        <v>104</v>
      </c>
    </row>
    <row r="105" spans="1:8" ht="12.75" customHeight="1" x14ac:dyDescent="0.35">
      <c r="A105" s="6">
        <v>126</v>
      </c>
      <c r="B105" s="7" t="str">
        <f>VLOOKUP(A105,sections!G$19:H$230,2,FALSE)</f>
        <v>TOK Cooper McInnes</v>
      </c>
      <c r="C105" s="7" t="s">
        <v>301</v>
      </c>
      <c r="D105" s="37">
        <f>VLOOKUP(B105,'section play'!$M$3:$N$464,2,FALSE)</f>
        <v>22.409999999999997</v>
      </c>
      <c r="E105" s="37">
        <f t="shared" si="0"/>
        <v>22.397399999999998</v>
      </c>
      <c r="F105" s="11">
        <f t="shared" si="1"/>
        <v>105</v>
      </c>
      <c r="G105" s="37" t="str">
        <f t="shared" si="2"/>
        <v>TOK Cooper McInnes</v>
      </c>
      <c r="H105" s="11">
        <f t="shared" si="3"/>
        <v>105</v>
      </c>
    </row>
    <row r="106" spans="1:8" ht="12.75" customHeight="1" x14ac:dyDescent="0.35">
      <c r="A106" s="6">
        <v>46</v>
      </c>
      <c r="B106" s="7" t="str">
        <f>VLOOKUP(A106,sections!G$19:H$230,2,FALSE)</f>
        <v>WAI Saiju Thomas</v>
      </c>
      <c r="C106" s="7" t="s">
        <v>131</v>
      </c>
      <c r="D106" s="37">
        <f>VLOOKUP(B106,'section play'!$M$3:$N$464,2,FALSE)</f>
        <v>21.62</v>
      </c>
      <c r="E106" s="37">
        <f t="shared" si="0"/>
        <v>21.615400000000001</v>
      </c>
      <c r="F106" s="11">
        <f t="shared" si="1"/>
        <v>106</v>
      </c>
      <c r="G106" s="37" t="str">
        <f t="shared" si="2"/>
        <v>WAI Saiju Thomas</v>
      </c>
      <c r="H106" s="11">
        <f t="shared" si="3"/>
        <v>106</v>
      </c>
    </row>
    <row r="107" spans="1:8" ht="12.75" customHeight="1" x14ac:dyDescent="0.35">
      <c r="A107" s="6">
        <v>106</v>
      </c>
      <c r="B107" s="7" t="str">
        <f>VLOOKUP(A107,sections!G$19:H$230,2,FALSE)</f>
        <v>BAYS Cam Bowman</v>
      </c>
      <c r="C107" s="7" t="s">
        <v>261</v>
      </c>
      <c r="D107" s="37">
        <f>VLOOKUP(B107,'section play'!$M$3:$N$464,2,FALSE)</f>
        <v>21.62</v>
      </c>
      <c r="E107" s="37">
        <f t="shared" si="0"/>
        <v>21.609400000000001</v>
      </c>
      <c r="F107" s="11">
        <f t="shared" si="1"/>
        <v>107</v>
      </c>
      <c r="G107" s="37" t="str">
        <f t="shared" si="2"/>
        <v>BAYS Cam Bowman</v>
      </c>
      <c r="H107" s="11">
        <f t="shared" si="3"/>
        <v>107</v>
      </c>
    </row>
    <row r="108" spans="1:8" ht="12.75" customHeight="1" x14ac:dyDescent="0.35">
      <c r="A108" s="6">
        <v>84</v>
      </c>
      <c r="B108" s="7" t="str">
        <f>VLOOKUP(A108,sections!G$19:H$230,2,FALSE)</f>
        <v>OTAK Josef Bishop</v>
      </c>
      <c r="C108" s="7" t="s">
        <v>217</v>
      </c>
      <c r="D108" s="37">
        <f>VLOOKUP(B108,'section play'!$M$3:$N$464,2,FALSE)</f>
        <v>21.509999999999998</v>
      </c>
      <c r="E108" s="37">
        <f t="shared" si="0"/>
        <v>21.501599999999996</v>
      </c>
      <c r="F108" s="11">
        <f t="shared" si="1"/>
        <v>108</v>
      </c>
      <c r="G108" s="37" t="str">
        <f t="shared" si="2"/>
        <v>OTAK Josef Bishop</v>
      </c>
      <c r="H108" s="11">
        <f t="shared" si="3"/>
        <v>108</v>
      </c>
    </row>
    <row r="109" spans="1:8" ht="12.75" customHeight="1" x14ac:dyDescent="0.35">
      <c r="A109" s="6">
        <v>139</v>
      </c>
      <c r="B109" s="7" t="str">
        <f>VLOOKUP(A109,sections!G$19:H$230,2,FALSE)</f>
        <v>PAT John Harrison</v>
      </c>
      <c r="C109" s="7" t="s">
        <v>327</v>
      </c>
      <c r="D109" s="37">
        <f>VLOOKUP(B109,'section play'!$M$3:$N$464,2,FALSE)</f>
        <v>21.509999999999998</v>
      </c>
      <c r="E109" s="37">
        <f t="shared" si="0"/>
        <v>21.496099999999998</v>
      </c>
      <c r="F109" s="11">
        <f t="shared" si="1"/>
        <v>109</v>
      </c>
      <c r="G109" s="37" t="str">
        <f t="shared" si="2"/>
        <v>PAT John Harrison</v>
      </c>
      <c r="H109" s="11">
        <f t="shared" si="3"/>
        <v>109</v>
      </c>
    </row>
    <row r="110" spans="1:8" ht="12.75" customHeight="1" x14ac:dyDescent="0.35">
      <c r="A110" s="6">
        <v>188</v>
      </c>
      <c r="B110" s="7" t="str">
        <f>VLOOKUP(A110,sections!G$19:H$230,2,FALSE)</f>
        <v>GIS Glen R-Atkins</v>
      </c>
      <c r="C110" s="7" t="s">
        <v>425</v>
      </c>
      <c r="D110" s="37">
        <f>VLOOKUP(B110,'section play'!$M$3:$N$464,2,FALSE)</f>
        <v>21.4</v>
      </c>
      <c r="E110" s="37">
        <f t="shared" si="0"/>
        <v>21.3812</v>
      </c>
      <c r="F110" s="11">
        <f t="shared" si="1"/>
        <v>110</v>
      </c>
      <c r="G110" s="37" t="str">
        <f t="shared" si="2"/>
        <v>GIS Glen R-Atkins</v>
      </c>
      <c r="H110" s="11">
        <f t="shared" si="3"/>
        <v>110</v>
      </c>
    </row>
    <row r="111" spans="1:8" ht="12.75" customHeight="1" x14ac:dyDescent="0.35">
      <c r="A111" s="6">
        <v>142</v>
      </c>
      <c r="B111" s="7" t="str">
        <f>VLOOKUP(A111,sections!G$19:H$230,2,FALSE)</f>
        <v>HOW Colin Tranter</v>
      </c>
      <c r="C111" s="7" t="s">
        <v>333</v>
      </c>
      <c r="D111" s="37">
        <f>VLOOKUP(B111,'section play'!$M$3:$N$464,2,FALSE)</f>
        <v>21.33</v>
      </c>
      <c r="E111" s="37">
        <f t="shared" si="0"/>
        <v>21.315799999999999</v>
      </c>
      <c r="F111" s="11">
        <f t="shared" si="1"/>
        <v>111</v>
      </c>
      <c r="G111" s="37" t="str">
        <f t="shared" si="2"/>
        <v>HOW Colin Tranter</v>
      </c>
      <c r="H111" s="11">
        <f t="shared" si="3"/>
        <v>111</v>
      </c>
    </row>
    <row r="112" spans="1:8" ht="12.75" customHeight="1" x14ac:dyDescent="0.35">
      <c r="A112" s="6">
        <v>34</v>
      </c>
      <c r="B112" s="7" t="str">
        <f>VLOOKUP(A112,sections!G$19:H$230,2,FALSE)</f>
        <v>BAY Jonothan Parker</v>
      </c>
      <c r="C112" s="7" t="s">
        <v>105</v>
      </c>
      <c r="D112" s="37">
        <f>VLOOKUP(B112,'section play'!$M$3:$N$464,2,FALSE)</f>
        <v>21.22</v>
      </c>
      <c r="E112" s="37">
        <f t="shared" si="0"/>
        <v>21.2166</v>
      </c>
      <c r="F112" s="11">
        <f t="shared" si="1"/>
        <v>112</v>
      </c>
      <c r="G112" s="37" t="str">
        <f t="shared" si="2"/>
        <v>BAY Jonothan Parker</v>
      </c>
      <c r="H112" s="11">
        <f t="shared" si="3"/>
        <v>112</v>
      </c>
    </row>
    <row r="113" spans="1:8" ht="12.75" customHeight="1" x14ac:dyDescent="0.35">
      <c r="A113" s="6">
        <v>138</v>
      </c>
      <c r="B113" s="7" t="str">
        <f>VLOOKUP(A113,sections!G$19:H$230,2,FALSE)</f>
        <v>OTA Sio Latu</v>
      </c>
      <c r="C113" s="7" t="s">
        <v>325</v>
      </c>
      <c r="D113" s="37">
        <f>VLOOKUP(B113,'section play'!$M$3:$N$464,2,FALSE)</f>
        <v>20.330000000000002</v>
      </c>
      <c r="E113" s="37">
        <f t="shared" si="0"/>
        <v>20.316200000000002</v>
      </c>
      <c r="F113" s="11">
        <f t="shared" si="1"/>
        <v>113</v>
      </c>
      <c r="G113" s="37" t="str">
        <f t="shared" si="2"/>
        <v>OTA Sio Latu</v>
      </c>
      <c r="H113" s="11">
        <f t="shared" si="3"/>
        <v>113</v>
      </c>
    </row>
    <row r="114" spans="1:8" ht="12.75" customHeight="1" x14ac:dyDescent="0.35">
      <c r="A114" s="6">
        <v>69</v>
      </c>
      <c r="B114" s="7" t="str">
        <f>VLOOKUP(A114,sections!G$19:H$230,2,FALSE)</f>
        <v>PAT Dean Brown</v>
      </c>
      <c r="C114" s="7" t="s">
        <v>186</v>
      </c>
      <c r="D114" s="37">
        <f>VLOOKUP(B114,'section play'!$M$3:$N$464,2,FALSE)</f>
        <v>20.119999999999997</v>
      </c>
      <c r="E114" s="37">
        <f t="shared" si="0"/>
        <v>20.113099999999996</v>
      </c>
      <c r="F114" s="11">
        <f t="shared" si="1"/>
        <v>114</v>
      </c>
      <c r="G114" s="37" t="str">
        <f t="shared" si="2"/>
        <v>PAT Dean Brown</v>
      </c>
      <c r="H114" s="11">
        <f t="shared" si="3"/>
        <v>114</v>
      </c>
    </row>
    <row r="115" spans="1:8" ht="12.75" customHeight="1" x14ac:dyDescent="0.35">
      <c r="A115" s="6">
        <v>122</v>
      </c>
      <c r="B115" s="7" t="str">
        <f>VLOOKUP(A115,sections!G$19:H$230,2,FALSE)</f>
        <v>SWA Fale Pakieto</v>
      </c>
      <c r="C115" s="7" t="s">
        <v>293</v>
      </c>
      <c r="D115" s="37">
        <f>VLOOKUP(B115,'section play'!$M$3:$N$464,2,FALSE)</f>
        <v>20.119999999999997</v>
      </c>
      <c r="E115" s="37">
        <f t="shared" si="0"/>
        <v>20.107799999999997</v>
      </c>
      <c r="F115" s="11">
        <f t="shared" si="1"/>
        <v>115</v>
      </c>
      <c r="G115" s="37" t="str">
        <f t="shared" si="2"/>
        <v>SWA Fale Pakieto</v>
      </c>
      <c r="H115" s="11">
        <f t="shared" si="3"/>
        <v>115</v>
      </c>
    </row>
    <row r="116" spans="1:8" ht="12.75" customHeight="1" x14ac:dyDescent="0.35">
      <c r="A116" s="6">
        <v>158</v>
      </c>
      <c r="B116" s="7" t="str">
        <f>VLOOKUP(A116,sections!G$19:H$230,2,FALSE)</f>
        <v>HOW Nina Massold</v>
      </c>
      <c r="C116" s="7" t="s">
        <v>365</v>
      </c>
      <c r="D116" s="37">
        <f>VLOOKUP(B116,'section play'!$M$3:$N$464,2,FALSE)</f>
        <v>20.119999999999997</v>
      </c>
      <c r="E116" s="37">
        <f t="shared" si="0"/>
        <v>20.104199999999999</v>
      </c>
      <c r="F116" s="11">
        <f t="shared" si="1"/>
        <v>116</v>
      </c>
      <c r="G116" s="37" t="str">
        <f t="shared" si="2"/>
        <v>HOW Nina Massold</v>
      </c>
      <c r="H116" s="11">
        <f t="shared" si="3"/>
        <v>116</v>
      </c>
    </row>
    <row r="117" spans="1:8" ht="12.75" customHeight="1" x14ac:dyDescent="0.35">
      <c r="A117" s="6">
        <v>97</v>
      </c>
      <c r="B117" s="7" t="str">
        <f>VLOOKUP(A117,sections!G$19:H$230,2,FALSE)</f>
        <v>TGA Dave Harman</v>
      </c>
      <c r="C117" s="7" t="s">
        <v>243</v>
      </c>
      <c r="D117" s="37">
        <f>VLOOKUP(B117,'section play'!$M$3:$N$464,2,FALSE)</f>
        <v>20.009999999999998</v>
      </c>
      <c r="E117" s="37">
        <f t="shared" si="0"/>
        <v>20.000299999999999</v>
      </c>
      <c r="F117" s="11">
        <f t="shared" si="1"/>
        <v>117</v>
      </c>
      <c r="G117" s="37" t="str">
        <f t="shared" si="2"/>
        <v>TGA Dave Harman</v>
      </c>
      <c r="H117" s="11">
        <f t="shared" si="3"/>
        <v>117</v>
      </c>
    </row>
    <row r="118" spans="1:8" ht="12.75" customHeight="1" x14ac:dyDescent="0.35">
      <c r="A118" s="6">
        <v>101</v>
      </c>
      <c r="B118" s="7" t="str">
        <f>VLOOKUP(A118,sections!G$19:H$230,2,FALSE)</f>
        <v>BIR Moloi Fatuesi</v>
      </c>
      <c r="C118" s="7" t="s">
        <v>251</v>
      </c>
      <c r="D118" s="37">
        <f>VLOOKUP(B118,'section play'!$M$3:$N$464,2,FALSE)</f>
        <v>20.009999999999998</v>
      </c>
      <c r="E118" s="37">
        <f t="shared" si="0"/>
        <v>19.999899999999997</v>
      </c>
      <c r="F118" s="11">
        <f t="shared" si="1"/>
        <v>118</v>
      </c>
      <c r="G118" s="37" t="str">
        <f t="shared" si="2"/>
        <v>BIR Moloi Fatuesi</v>
      </c>
      <c r="H118" s="11">
        <f t="shared" si="3"/>
        <v>118</v>
      </c>
    </row>
    <row r="119" spans="1:8" ht="12.75" customHeight="1" x14ac:dyDescent="0.35">
      <c r="A119" s="6">
        <v>149</v>
      </c>
      <c r="B119" s="7" t="str">
        <f>VLOOKUP(A119,sections!G$19:H$230,2,FALSE)</f>
        <v>OTA Samuel Matthews</v>
      </c>
      <c r="C119" s="7" t="s">
        <v>347</v>
      </c>
      <c r="D119" s="37">
        <f>VLOOKUP(B119,'section play'!$M$3:$N$464,2,FALSE)</f>
        <v>20.009999999999998</v>
      </c>
      <c r="E119" s="37">
        <f t="shared" si="0"/>
        <v>19.995099999999997</v>
      </c>
      <c r="F119" s="11">
        <f t="shared" si="1"/>
        <v>119</v>
      </c>
      <c r="G119" s="37" t="str">
        <f t="shared" si="2"/>
        <v>OTA Samuel Matthews</v>
      </c>
      <c r="H119" s="11">
        <f t="shared" si="3"/>
        <v>119</v>
      </c>
    </row>
    <row r="120" spans="1:8" ht="12.75" customHeight="1" x14ac:dyDescent="0.35">
      <c r="A120" s="6">
        <v>179</v>
      </c>
      <c r="B120" s="7" t="str">
        <f>VLOOKUP(A120,sections!G$19:H$230,2,FALSE)</f>
        <v>PAT Kelly Pologa</v>
      </c>
      <c r="C120" s="7" t="s">
        <v>407</v>
      </c>
      <c r="D120" s="37">
        <f>VLOOKUP(B120,'section play'!$M$3:$N$464,2,FALSE)</f>
        <v>20.009999999999998</v>
      </c>
      <c r="E120" s="37">
        <f t="shared" si="0"/>
        <v>19.992099999999997</v>
      </c>
      <c r="F120" s="11">
        <f t="shared" si="1"/>
        <v>120</v>
      </c>
      <c r="G120" s="37" t="str">
        <f t="shared" si="2"/>
        <v>PAT Kelly Pologa</v>
      </c>
      <c r="H120" s="11">
        <f t="shared" si="3"/>
        <v>120</v>
      </c>
    </row>
    <row r="121" spans="1:8" ht="12.75" customHeight="1" x14ac:dyDescent="0.35">
      <c r="A121" s="6">
        <v>80</v>
      </c>
      <c r="B121" s="7" t="str">
        <f>VLOOKUP(A121,sections!G$19:H$230,2,FALSE)</f>
        <v>TARR Jacques Haviga</v>
      </c>
      <c r="C121" s="7" t="s">
        <v>209</v>
      </c>
      <c r="D121" s="37">
        <f>VLOOKUP(B121,'section play'!$M$3:$N$464,2,FALSE)</f>
        <v>19.12</v>
      </c>
      <c r="E121" s="37">
        <f t="shared" si="0"/>
        <v>19.112000000000002</v>
      </c>
      <c r="F121" s="11">
        <f t="shared" si="1"/>
        <v>121</v>
      </c>
      <c r="G121" s="37" t="str">
        <f t="shared" si="2"/>
        <v>TARR Jacques Haviga</v>
      </c>
      <c r="H121" s="11">
        <f t="shared" si="3"/>
        <v>121</v>
      </c>
    </row>
    <row r="122" spans="1:8" ht="12.75" customHeight="1" x14ac:dyDescent="0.35">
      <c r="A122" s="6">
        <v>120</v>
      </c>
      <c r="B122" s="7" t="str">
        <f>VLOOKUP(A122,sections!G$19:H$230,2,FALSE)</f>
        <v>TARR James Haviga</v>
      </c>
      <c r="C122" s="7" t="s">
        <v>289</v>
      </c>
      <c r="D122" s="37">
        <f>VLOOKUP(B122,'section play'!$M$3:$N$464,2,FALSE)</f>
        <v>19.009999999999998</v>
      </c>
      <c r="E122" s="37">
        <f t="shared" si="0"/>
        <v>18.997999999999998</v>
      </c>
      <c r="F122" s="11">
        <f t="shared" si="1"/>
        <v>122</v>
      </c>
      <c r="G122" s="37" t="str">
        <f t="shared" si="2"/>
        <v>TARR James Haviga</v>
      </c>
      <c r="H122" s="11">
        <f t="shared" si="3"/>
        <v>122</v>
      </c>
    </row>
    <row r="123" spans="1:8" ht="12.75" customHeight="1" x14ac:dyDescent="0.35">
      <c r="A123" s="6">
        <v>147</v>
      </c>
      <c r="B123" s="7" t="str">
        <f>VLOOKUP(A123,sections!G$19:H$230,2,FALSE)</f>
        <v>OTA Joseph Maiava</v>
      </c>
      <c r="C123" s="7" t="s">
        <v>343</v>
      </c>
      <c r="D123" s="37">
        <f>VLOOKUP(B123,'section play'!$M$3:$N$464,2,FALSE)</f>
        <v>19.009999999999998</v>
      </c>
      <c r="E123" s="37">
        <f t="shared" si="0"/>
        <v>18.995299999999997</v>
      </c>
      <c r="F123" s="11">
        <f t="shared" si="1"/>
        <v>123</v>
      </c>
      <c r="G123" s="37" t="str">
        <f t="shared" si="2"/>
        <v>OTA Joseph Maiava</v>
      </c>
      <c r="H123" s="11">
        <f t="shared" si="3"/>
        <v>123</v>
      </c>
    </row>
    <row r="124" spans="1:8" ht="12.75" customHeight="1" x14ac:dyDescent="0.35">
      <c r="A124" s="6">
        <v>54</v>
      </c>
      <c r="B124" s="7" t="str">
        <f>VLOOKUP(A124,sections!G$19:H$230,2,FALSE)</f>
        <v>GLE Brett Beswick</v>
      </c>
      <c r="C124" s="7" t="s">
        <v>150</v>
      </c>
      <c r="D124" s="37">
        <f>VLOOKUP(B124,'section play'!$M$3:$N$464,2,FALSE)</f>
        <v>18.91</v>
      </c>
      <c r="E124" s="37">
        <f t="shared" si="0"/>
        <v>18.904599999999999</v>
      </c>
      <c r="F124" s="11">
        <f t="shared" si="1"/>
        <v>124</v>
      </c>
      <c r="G124" s="37" t="str">
        <f t="shared" si="2"/>
        <v>GLE Brett Beswick</v>
      </c>
      <c r="H124" s="11">
        <f t="shared" si="3"/>
        <v>124</v>
      </c>
    </row>
    <row r="125" spans="1:8" ht="12.75" customHeight="1" x14ac:dyDescent="0.35">
      <c r="A125" s="6">
        <v>111</v>
      </c>
      <c r="B125" s="7" t="str">
        <f>VLOOKUP(A125,sections!G$19:H$230,2,FALSE)</f>
        <v>PAT Steve Argus</v>
      </c>
      <c r="C125" s="7" t="s">
        <v>271</v>
      </c>
      <c r="D125" s="37">
        <f>VLOOKUP(B125,'section play'!$M$3:$N$464,2,FALSE)</f>
        <v>18.91</v>
      </c>
      <c r="E125" s="37">
        <f t="shared" si="0"/>
        <v>18.898900000000001</v>
      </c>
      <c r="F125" s="11">
        <f t="shared" si="1"/>
        <v>125</v>
      </c>
      <c r="G125" s="37" t="str">
        <f t="shared" si="2"/>
        <v>PAT Steve Argus</v>
      </c>
      <c r="H125" s="11">
        <f t="shared" si="3"/>
        <v>125</v>
      </c>
    </row>
    <row r="126" spans="1:8" ht="12.75" customHeight="1" x14ac:dyDescent="0.35">
      <c r="A126" s="6">
        <v>198</v>
      </c>
      <c r="B126" s="7" t="str">
        <f>VLOOKUP(A126,sections!G$19:H$230,2,FALSE)</f>
        <v>OTA Dao Buathong</v>
      </c>
      <c r="C126" s="7" t="s">
        <v>445</v>
      </c>
      <c r="D126" s="37">
        <f>VLOOKUP(B126,'section play'!$M$3:$N$464,2,FALSE)</f>
        <v>18.91</v>
      </c>
      <c r="E126" s="37">
        <f t="shared" si="0"/>
        <v>18.8902</v>
      </c>
      <c r="F126" s="11">
        <f t="shared" si="1"/>
        <v>126</v>
      </c>
      <c r="G126" s="37" t="str">
        <f t="shared" si="2"/>
        <v>OTA Dao Buathong</v>
      </c>
      <c r="H126" s="11">
        <f t="shared" si="3"/>
        <v>126</v>
      </c>
    </row>
    <row r="127" spans="1:8" ht="12.75" customHeight="1" x14ac:dyDescent="0.35">
      <c r="A127" s="6">
        <v>99</v>
      </c>
      <c r="B127" s="7" t="str">
        <f>VLOOKUP(A127,sections!G$19:H$230,2,FALSE)</f>
        <v>HOW Paul G Brown</v>
      </c>
      <c r="C127" s="7" t="s">
        <v>247</v>
      </c>
      <c r="D127" s="37">
        <f>VLOOKUP(B127,'section play'!$M$3:$N$464,2,FALSE)</f>
        <v>18.899999999999999</v>
      </c>
      <c r="E127" s="37">
        <f t="shared" si="0"/>
        <v>18.8901</v>
      </c>
      <c r="F127" s="11">
        <f t="shared" si="1"/>
        <v>127</v>
      </c>
      <c r="G127" s="37" t="str">
        <f t="shared" si="2"/>
        <v>HOW Paul G Brown</v>
      </c>
      <c r="H127" s="11">
        <f t="shared" si="3"/>
        <v>127</v>
      </c>
    </row>
    <row r="128" spans="1:8" ht="12.75" customHeight="1" x14ac:dyDescent="0.35">
      <c r="A128" s="6">
        <v>118</v>
      </c>
      <c r="B128" s="7" t="str">
        <f>VLOOKUP(A128,sections!G$19:H$230,2,FALSE)</f>
        <v>TOK Peter Masden</v>
      </c>
      <c r="C128" s="7" t="s">
        <v>285</v>
      </c>
      <c r="D128" s="37">
        <f>VLOOKUP(B128,'section play'!$M$3:$N$464,2,FALSE)</f>
        <v>18.829999999999998</v>
      </c>
      <c r="E128" s="37">
        <f t="shared" si="0"/>
        <v>18.818199999999997</v>
      </c>
      <c r="F128" s="11">
        <f t="shared" si="1"/>
        <v>128</v>
      </c>
      <c r="G128" s="37" t="str">
        <f t="shared" si="2"/>
        <v>TOK Peter Masden</v>
      </c>
      <c r="H128" s="11">
        <f t="shared" si="3"/>
        <v>128</v>
      </c>
    </row>
    <row r="129" spans="1:8" ht="12.75" customHeight="1" x14ac:dyDescent="0.35">
      <c r="A129" s="6">
        <v>67</v>
      </c>
      <c r="B129" s="7" t="str">
        <f>VLOOKUP(A129,sections!G$19:H$230,2,FALSE)</f>
        <v>WAI Dale Burns</v>
      </c>
      <c r="C129" s="7" t="s">
        <v>182</v>
      </c>
      <c r="D129" s="37">
        <f>VLOOKUP(B129,'section play'!$M$3:$N$464,2,FALSE)</f>
        <v>18.799999999999997</v>
      </c>
      <c r="E129" s="37">
        <f t="shared" si="0"/>
        <v>18.793299999999999</v>
      </c>
      <c r="F129" s="11">
        <f t="shared" si="1"/>
        <v>129</v>
      </c>
      <c r="G129" s="37" t="str">
        <f t="shared" si="2"/>
        <v>WAI Dale Burns</v>
      </c>
      <c r="H129" s="11">
        <f t="shared" si="3"/>
        <v>129</v>
      </c>
    </row>
    <row r="130" spans="1:8" ht="12.75" customHeight="1" x14ac:dyDescent="0.35">
      <c r="A130" s="6">
        <v>104</v>
      </c>
      <c r="B130" s="7" t="str">
        <f>VLOOKUP(A130,sections!G$19:H$230,2,FALSE)</f>
        <v>HOW Michael Daniell</v>
      </c>
      <c r="C130" s="7" t="s">
        <v>257</v>
      </c>
      <c r="D130" s="37">
        <f>VLOOKUP(B130,'section play'!$M$3:$N$464,2,FALSE)</f>
        <v>18.799999999999997</v>
      </c>
      <c r="E130" s="37">
        <f t="shared" si="0"/>
        <v>18.789599999999997</v>
      </c>
      <c r="F130" s="11">
        <f t="shared" si="1"/>
        <v>130</v>
      </c>
      <c r="G130" s="37" t="str">
        <f t="shared" si="2"/>
        <v>HOW Michael Daniell</v>
      </c>
      <c r="H130" s="11">
        <f t="shared" si="3"/>
        <v>130</v>
      </c>
    </row>
    <row r="131" spans="1:8" ht="12.75" customHeight="1" x14ac:dyDescent="0.35">
      <c r="A131" s="6">
        <v>136</v>
      </c>
      <c r="B131" s="7" t="str">
        <f>VLOOKUP(A131,sections!G$19:H$230,2,FALSE)</f>
        <v>OTA Sisilia Ngata</v>
      </c>
      <c r="C131" s="7" t="s">
        <v>321</v>
      </c>
      <c r="D131" s="37">
        <f>VLOOKUP(B131,'section play'!$M$3:$N$464,2,FALSE)</f>
        <v>18.799999999999997</v>
      </c>
      <c r="E131" s="37">
        <f t="shared" si="0"/>
        <v>18.786399999999997</v>
      </c>
      <c r="F131" s="11">
        <f t="shared" si="1"/>
        <v>131</v>
      </c>
      <c r="G131" s="37" t="str">
        <f t="shared" si="2"/>
        <v>OTA Sisilia Ngata</v>
      </c>
      <c r="H131" s="11">
        <f t="shared" si="3"/>
        <v>131</v>
      </c>
    </row>
    <row r="132" spans="1:8" ht="12.75" customHeight="1" x14ac:dyDescent="0.35">
      <c r="A132" s="6">
        <v>68</v>
      </c>
      <c r="B132" s="7" t="str">
        <f>VLOOKUP(A132,sections!G$19:H$230,2,FALSE)</f>
        <v>TGA Daniel Kaio</v>
      </c>
      <c r="C132" s="7" t="s">
        <v>184</v>
      </c>
      <c r="D132" s="37">
        <f>VLOOKUP(B132,'section play'!$M$3:$N$464,2,FALSE)</f>
        <v>18.72</v>
      </c>
      <c r="E132" s="37">
        <f t="shared" si="0"/>
        <v>18.713200000000001</v>
      </c>
      <c r="F132" s="11">
        <f t="shared" si="1"/>
        <v>132</v>
      </c>
      <c r="G132" s="37" t="str">
        <f t="shared" si="2"/>
        <v>TGA Daniel Kaio</v>
      </c>
      <c r="H132" s="11">
        <f t="shared" si="3"/>
        <v>132</v>
      </c>
    </row>
    <row r="133" spans="1:8" ht="12.75" customHeight="1" x14ac:dyDescent="0.35">
      <c r="A133" s="6">
        <v>148</v>
      </c>
      <c r="B133" s="7" t="str">
        <f>VLOOKUP(A133,sections!G$19:H$230,2,FALSE)</f>
        <v>OTA Lee Thongtha</v>
      </c>
      <c r="C133" s="7" t="s">
        <v>345</v>
      </c>
      <c r="D133" s="37">
        <f>VLOOKUP(B133,'section play'!$M$3:$N$464,2,FALSE)</f>
        <v>18.72</v>
      </c>
      <c r="E133" s="37">
        <f t="shared" si="0"/>
        <v>18.705199999999998</v>
      </c>
      <c r="F133" s="11">
        <f t="shared" si="1"/>
        <v>133</v>
      </c>
      <c r="G133" s="37" t="str">
        <f t="shared" si="2"/>
        <v>OTA Lee Thongtha</v>
      </c>
      <c r="H133" s="11">
        <f t="shared" si="3"/>
        <v>133</v>
      </c>
    </row>
    <row r="134" spans="1:8" ht="12.75" customHeight="1" x14ac:dyDescent="0.35">
      <c r="A134" s="6">
        <v>169</v>
      </c>
      <c r="B134" s="7" t="str">
        <f>VLOOKUP(A134,sections!G$19:H$230,2,FALSE)</f>
        <v>PAT Fred Winterstein</v>
      </c>
      <c r="C134" s="7" t="s">
        <v>387</v>
      </c>
      <c r="D134" s="37">
        <f>VLOOKUP(B134,'section play'!$M$3:$N$464,2,FALSE)</f>
        <v>18.72</v>
      </c>
      <c r="E134" s="37">
        <f t="shared" si="0"/>
        <v>18.703099999999999</v>
      </c>
      <c r="F134" s="11">
        <f t="shared" si="1"/>
        <v>134</v>
      </c>
      <c r="G134" s="37" t="str">
        <f t="shared" si="2"/>
        <v>PAT Fred Winterstein</v>
      </c>
      <c r="H134" s="11">
        <f t="shared" si="3"/>
        <v>134</v>
      </c>
    </row>
    <row r="135" spans="1:8" ht="12.75" customHeight="1" x14ac:dyDescent="0.35">
      <c r="A135" s="6">
        <v>180</v>
      </c>
      <c r="B135" s="7" t="str">
        <f>VLOOKUP(A135,sections!G$19:H$230,2,FALSE)</f>
        <v>PAT Roger Gracie</v>
      </c>
      <c r="C135" s="7" t="s">
        <v>409</v>
      </c>
      <c r="D135" s="37">
        <f>VLOOKUP(B135,'section play'!$M$3:$N$464,2,FALSE)</f>
        <v>17.72</v>
      </c>
      <c r="E135" s="37">
        <f t="shared" si="0"/>
        <v>17.701999999999998</v>
      </c>
      <c r="F135" s="11">
        <f t="shared" si="1"/>
        <v>135</v>
      </c>
      <c r="G135" s="37" t="str">
        <f t="shared" si="2"/>
        <v>PAT Roger Gracie</v>
      </c>
      <c r="H135" s="11">
        <f t="shared" si="3"/>
        <v>135</v>
      </c>
    </row>
    <row r="136" spans="1:8" ht="12.75" customHeight="1" x14ac:dyDescent="0.35">
      <c r="A136" s="6">
        <v>94</v>
      </c>
      <c r="B136" s="7" t="str">
        <f>VLOOKUP(A136,sections!G$19:H$230,2,FALSE)</f>
        <v>NPL Patrick Duffy</v>
      </c>
      <c r="C136" s="7" t="s">
        <v>237</v>
      </c>
      <c r="D136" s="37">
        <f>VLOOKUP(B136,'section play'!$M$3:$N$464,2,FALSE)</f>
        <v>17.509999999999998</v>
      </c>
      <c r="E136" s="37">
        <f t="shared" si="0"/>
        <v>17.500599999999999</v>
      </c>
      <c r="F136" s="11">
        <f t="shared" si="1"/>
        <v>136</v>
      </c>
      <c r="G136" s="37" t="str">
        <f t="shared" si="2"/>
        <v>NPL Patrick Duffy</v>
      </c>
      <c r="H136" s="11">
        <f t="shared" si="3"/>
        <v>136</v>
      </c>
    </row>
    <row r="137" spans="1:8" ht="12.75" customHeight="1" x14ac:dyDescent="0.35">
      <c r="A137" s="6">
        <v>153</v>
      </c>
      <c r="B137" s="7" t="str">
        <f>VLOOKUP(A137,sections!G$19:H$230,2,FALSE)</f>
        <v>TAUM Shona Blomquist</v>
      </c>
      <c r="C137" s="7" t="s">
        <v>355</v>
      </c>
      <c r="D137" s="37">
        <f>VLOOKUP(B137,'section play'!$M$3:$N$464,2,FALSE)</f>
        <v>17.509999999999998</v>
      </c>
      <c r="E137" s="37">
        <f t="shared" si="0"/>
        <v>17.494699999999998</v>
      </c>
      <c r="F137" s="11">
        <f t="shared" si="1"/>
        <v>137</v>
      </c>
      <c r="G137" s="37" t="str">
        <f t="shared" si="2"/>
        <v>TAUM Shona Blomquist</v>
      </c>
      <c r="H137" s="11">
        <f t="shared" si="3"/>
        <v>137</v>
      </c>
    </row>
    <row r="138" spans="1:8" ht="12.75" customHeight="1" x14ac:dyDescent="0.35">
      <c r="A138" s="6">
        <v>164</v>
      </c>
      <c r="B138" s="7" t="str">
        <f>VLOOKUP(A138,sections!G$19:H$230,2,FALSE)</f>
        <v>HOW Gary Clare</v>
      </c>
      <c r="C138" s="7" t="s">
        <v>377</v>
      </c>
      <c r="D138" s="37">
        <f>VLOOKUP(B138,'section play'!$M$3:$N$464,2,FALSE)</f>
        <v>17.509999999999998</v>
      </c>
      <c r="E138" s="37">
        <f t="shared" si="0"/>
        <v>17.493599999999997</v>
      </c>
      <c r="F138" s="11">
        <f t="shared" si="1"/>
        <v>138</v>
      </c>
      <c r="G138" s="37" t="str">
        <f t="shared" si="2"/>
        <v>HOW Gary Clare</v>
      </c>
      <c r="H138" s="11">
        <f t="shared" si="3"/>
        <v>138</v>
      </c>
    </row>
    <row r="139" spans="1:8" ht="12.75" customHeight="1" x14ac:dyDescent="0.35">
      <c r="A139" s="6">
        <v>115</v>
      </c>
      <c r="B139" s="7" t="str">
        <f>VLOOKUP(A139,sections!G$19:H$230,2,FALSE)</f>
        <v>PAT Tyson Argus</v>
      </c>
      <c r="C139" s="7" t="s">
        <v>279</v>
      </c>
      <c r="D139" s="37">
        <f>VLOOKUP(B139,'section play'!$M$3:$N$464,2,FALSE)</f>
        <v>17.409999999999997</v>
      </c>
      <c r="E139" s="37">
        <f t="shared" si="0"/>
        <v>17.398499999999995</v>
      </c>
      <c r="F139" s="11">
        <f t="shared" si="1"/>
        <v>139</v>
      </c>
      <c r="G139" s="37" t="str">
        <f t="shared" si="2"/>
        <v>PAT Tyson Argus</v>
      </c>
      <c r="H139" s="11">
        <f t="shared" si="3"/>
        <v>139</v>
      </c>
    </row>
    <row r="140" spans="1:8" ht="12.75" customHeight="1" x14ac:dyDescent="0.35">
      <c r="A140" s="6">
        <v>155</v>
      </c>
      <c r="B140" s="7" t="str">
        <f>VLOOKUP(A140,sections!G$19:H$230,2,FALSE)</f>
        <v>BIR Palanitina Fatuesi</v>
      </c>
      <c r="C140" s="7" t="s">
        <v>359</v>
      </c>
      <c r="D140" s="37">
        <f>VLOOKUP(B140,'section play'!$M$3:$N$464,2,FALSE)</f>
        <v>17.409999999999997</v>
      </c>
      <c r="E140" s="37">
        <f t="shared" si="0"/>
        <v>17.394499999999997</v>
      </c>
      <c r="F140" s="11">
        <f t="shared" si="1"/>
        <v>140</v>
      </c>
      <c r="G140" s="37" t="str">
        <f t="shared" si="2"/>
        <v>BIR Palanitina Fatuesi</v>
      </c>
      <c r="H140" s="11">
        <f t="shared" si="3"/>
        <v>140</v>
      </c>
    </row>
    <row r="141" spans="1:8" ht="12.75" customHeight="1" x14ac:dyDescent="0.35">
      <c r="A141" s="6">
        <v>125</v>
      </c>
      <c r="B141" s="7" t="str">
        <f>VLOOKUP(A141,sections!G$19:H$230,2,FALSE)</f>
        <v>TGA Karlene Taylor</v>
      </c>
      <c r="C141" s="7" t="s">
        <v>299</v>
      </c>
      <c r="D141" s="37">
        <f>VLOOKUP(B141,'section play'!$M$3:$N$464,2,FALSE)</f>
        <v>16.62</v>
      </c>
      <c r="E141" s="37">
        <f t="shared" si="0"/>
        <v>16.607500000000002</v>
      </c>
      <c r="F141" s="11">
        <f t="shared" si="1"/>
        <v>141</v>
      </c>
      <c r="G141" s="37" t="str">
        <f t="shared" si="2"/>
        <v>TGA Karlene Taylor</v>
      </c>
      <c r="H141" s="11">
        <f t="shared" si="3"/>
        <v>141</v>
      </c>
    </row>
    <row r="142" spans="1:8" ht="12.75" customHeight="1" x14ac:dyDescent="0.35">
      <c r="A142" s="6">
        <v>130</v>
      </c>
      <c r="B142" s="7" t="str">
        <f>VLOOKUP(A142,sections!G$19:H$230,2,FALSE)</f>
        <v>PAL Kiri Bennett</v>
      </c>
      <c r="C142" s="7" t="s">
        <v>309</v>
      </c>
      <c r="D142" s="37">
        <f>VLOOKUP(B142,'section play'!$M$3:$N$464,2,FALSE)</f>
        <v>16.509999999999998</v>
      </c>
      <c r="E142" s="37">
        <f t="shared" si="0"/>
        <v>16.496999999999996</v>
      </c>
      <c r="F142" s="11">
        <f t="shared" si="1"/>
        <v>142</v>
      </c>
      <c r="G142" s="37" t="str">
        <f t="shared" si="2"/>
        <v>PAL Kiri Bennett</v>
      </c>
      <c r="H142" s="11">
        <f t="shared" si="3"/>
        <v>142</v>
      </c>
    </row>
    <row r="143" spans="1:8" ht="12.75" customHeight="1" x14ac:dyDescent="0.35">
      <c r="A143" s="6">
        <v>131</v>
      </c>
      <c r="B143" s="7" t="str">
        <f>VLOOKUP(A143,sections!G$19:H$230,2,FALSE)</f>
        <v>PUK Martin Keeley</v>
      </c>
      <c r="C143" s="7" t="s">
        <v>311</v>
      </c>
      <c r="D143" s="37">
        <f>VLOOKUP(B143,'section play'!$M$3:$N$464,2,FALSE)</f>
        <v>16.299999999999997</v>
      </c>
      <c r="E143" s="37">
        <f t="shared" si="0"/>
        <v>16.286899999999996</v>
      </c>
      <c r="F143" s="11">
        <f t="shared" si="1"/>
        <v>143</v>
      </c>
      <c r="G143" s="37" t="str">
        <f t="shared" si="2"/>
        <v>PUK Martin Keeley</v>
      </c>
      <c r="H143" s="11">
        <f t="shared" si="3"/>
        <v>143</v>
      </c>
    </row>
    <row r="144" spans="1:8" ht="12.75" customHeight="1" x14ac:dyDescent="0.35">
      <c r="A144" s="6">
        <v>154</v>
      </c>
      <c r="B144" s="7" t="str">
        <f>VLOOKUP(A144,sections!G$19:H$230,2,FALSE)</f>
        <v>NLR Ryan  Farrell</v>
      </c>
      <c r="C144" s="7" t="s">
        <v>357</v>
      </c>
      <c r="D144" s="37">
        <f>VLOOKUP(B144,'section play'!$M$3:$N$464,2,FALSE)</f>
        <v>15.81</v>
      </c>
      <c r="E144" s="37">
        <f t="shared" si="0"/>
        <v>15.794600000000001</v>
      </c>
      <c r="F144" s="11">
        <f t="shared" si="1"/>
        <v>144</v>
      </c>
      <c r="G144" s="37" t="str">
        <f t="shared" si="2"/>
        <v>NLR Ryan  Farrell</v>
      </c>
      <c r="H144" s="11">
        <f t="shared" si="3"/>
        <v>144</v>
      </c>
    </row>
    <row r="145" spans="1:8" ht="12.75" customHeight="1" x14ac:dyDescent="0.35">
      <c r="A145" s="6">
        <v>109</v>
      </c>
      <c r="B145" s="7" t="str">
        <f>VLOOKUP(A145,sections!G$19:H$230,2,FALSE)</f>
        <v>MNU Viz Vandayar</v>
      </c>
      <c r="C145" s="7" t="s">
        <v>267</v>
      </c>
      <c r="D145" s="37">
        <f>VLOOKUP(B145,'section play'!$M$3:$N$464,2,FALSE)</f>
        <v>15.620000000000001</v>
      </c>
      <c r="E145" s="37">
        <f t="shared" si="0"/>
        <v>15.609100000000002</v>
      </c>
      <c r="F145" s="11">
        <f t="shared" si="1"/>
        <v>145</v>
      </c>
      <c r="G145" s="37" t="str">
        <f t="shared" si="2"/>
        <v>MNU Viz Vandayar</v>
      </c>
      <c r="H145" s="11">
        <f t="shared" si="3"/>
        <v>145</v>
      </c>
    </row>
    <row r="146" spans="1:8" ht="12.75" customHeight="1" x14ac:dyDescent="0.35">
      <c r="A146" s="6">
        <v>163</v>
      </c>
      <c r="B146" s="7" t="str">
        <f>VLOOKUP(A146,sections!G$19:H$230,2,FALSE)</f>
        <v>BAYS Shayne Hynes</v>
      </c>
      <c r="C146" s="7" t="s">
        <v>375</v>
      </c>
      <c r="D146" s="37">
        <f>VLOOKUP(B146,'section play'!$M$3:$N$464,2,FALSE)</f>
        <v>15.620000000000001</v>
      </c>
      <c r="E146" s="37">
        <f t="shared" si="0"/>
        <v>15.603700000000002</v>
      </c>
      <c r="F146" s="11">
        <f t="shared" si="1"/>
        <v>146</v>
      </c>
      <c r="G146" s="37" t="str">
        <f t="shared" si="2"/>
        <v>BAYS Shayne Hynes</v>
      </c>
      <c r="H146" s="11">
        <f t="shared" si="3"/>
        <v>146</v>
      </c>
    </row>
    <row r="147" spans="1:8" ht="12.75" customHeight="1" x14ac:dyDescent="0.35">
      <c r="A147" s="6">
        <v>110</v>
      </c>
      <c r="B147" s="7" t="str">
        <f>VLOOKUP(A147,sections!G$19:H$230,2,FALSE)</f>
        <v>GLE Gaylene Bullmore-Aull</v>
      </c>
      <c r="C147" s="7" t="s">
        <v>269</v>
      </c>
      <c r="D147" s="37">
        <f>VLOOKUP(B147,'section play'!$M$3:$N$464,2,FALSE)</f>
        <v>15.6</v>
      </c>
      <c r="E147" s="37">
        <f t="shared" si="0"/>
        <v>15.589</v>
      </c>
      <c r="F147" s="11">
        <f t="shared" si="1"/>
        <v>147</v>
      </c>
      <c r="G147" s="37" t="str">
        <f t="shared" si="2"/>
        <v>GLE Gaylene Bullmore-Aull</v>
      </c>
      <c r="H147" s="11">
        <f t="shared" si="3"/>
        <v>147</v>
      </c>
    </row>
    <row r="148" spans="1:8" ht="12.75" customHeight="1" x14ac:dyDescent="0.35">
      <c r="A148" s="6">
        <v>150</v>
      </c>
      <c r="B148" s="7" t="str">
        <f>VLOOKUP(A148,sections!G$19:H$230,2,FALSE)</f>
        <v>MNU Tu Hererahi</v>
      </c>
      <c r="C148" s="7" t="s">
        <v>349</v>
      </c>
      <c r="D148" s="37">
        <f>VLOOKUP(B148,'section play'!$M$3:$N$464,2,FALSE)</f>
        <v>15.52</v>
      </c>
      <c r="E148" s="37">
        <f t="shared" si="0"/>
        <v>15.504999999999999</v>
      </c>
      <c r="F148" s="11">
        <f t="shared" si="1"/>
        <v>148</v>
      </c>
      <c r="G148" s="37" t="str">
        <f t="shared" si="2"/>
        <v>MNU Tu Hererahi</v>
      </c>
      <c r="H148" s="11">
        <f t="shared" si="3"/>
        <v>148</v>
      </c>
    </row>
    <row r="149" spans="1:8" ht="12.75" customHeight="1" x14ac:dyDescent="0.35">
      <c r="A149" s="6">
        <v>129</v>
      </c>
      <c r="B149" s="7" t="str">
        <f>VLOOKUP(A149,sections!G$19:H$230,2,FALSE)</f>
        <v>PUK Mel Apanui</v>
      </c>
      <c r="C149" s="7" t="s">
        <v>307</v>
      </c>
      <c r="D149" s="37">
        <f>VLOOKUP(B149,'section play'!$M$3:$N$464,2,FALSE)</f>
        <v>14.52</v>
      </c>
      <c r="E149" s="37">
        <f t="shared" si="0"/>
        <v>14.507099999999999</v>
      </c>
      <c r="F149" s="11">
        <f t="shared" si="1"/>
        <v>149</v>
      </c>
      <c r="G149" s="37" t="str">
        <f t="shared" si="2"/>
        <v>PUK Mel Apanui</v>
      </c>
      <c r="H149" s="11">
        <f t="shared" si="3"/>
        <v>149</v>
      </c>
    </row>
    <row r="150" spans="1:8" ht="12.75" customHeight="1" x14ac:dyDescent="0.35">
      <c r="A150" s="6">
        <v>83</v>
      </c>
      <c r="B150" s="7" t="str">
        <f>VLOOKUP(A150,sections!G$19:H$230,2,FALSE)</f>
        <v>PAL Aaron Wolland</v>
      </c>
      <c r="C150" s="7" t="s">
        <v>215</v>
      </c>
      <c r="D150" s="37">
        <f>VLOOKUP(B150,'section play'!$M$3:$N$464,2,FALSE)</f>
        <v>14.440000000000001</v>
      </c>
      <c r="E150" s="37">
        <f t="shared" si="0"/>
        <v>14.431700000000001</v>
      </c>
      <c r="F150" s="11">
        <f t="shared" si="1"/>
        <v>150</v>
      </c>
      <c r="G150" s="37" t="str">
        <f t="shared" si="2"/>
        <v>PAL Aaron Wolland</v>
      </c>
      <c r="H150" s="11">
        <f t="shared" si="3"/>
        <v>150</v>
      </c>
    </row>
    <row r="151" spans="1:8" ht="12.75" customHeight="1" x14ac:dyDescent="0.35">
      <c r="A151" s="6">
        <v>95</v>
      </c>
      <c r="B151" s="7" t="str">
        <f>VLOOKUP(A151,sections!G$19:H$230,2,FALSE)</f>
        <v>PAT Chris Walker</v>
      </c>
      <c r="C151" s="7" t="s">
        <v>239</v>
      </c>
      <c r="D151" s="37">
        <f>VLOOKUP(B151,'section play'!$M$3:$N$464,2,FALSE)</f>
        <v>14.23</v>
      </c>
      <c r="E151" s="37">
        <f t="shared" si="0"/>
        <v>14.220500000000001</v>
      </c>
      <c r="F151" s="11">
        <f t="shared" si="1"/>
        <v>151</v>
      </c>
      <c r="G151" s="37" t="str">
        <f t="shared" si="2"/>
        <v>PAT Chris Walker</v>
      </c>
      <c r="H151" s="11">
        <f t="shared" si="3"/>
        <v>151</v>
      </c>
    </row>
    <row r="152" spans="1:8" ht="12.75" customHeight="1" x14ac:dyDescent="0.35">
      <c r="A152" s="6">
        <v>117</v>
      </c>
      <c r="B152" s="7" t="str">
        <f>VLOOKUP(A152,sections!G$19:H$230,2,FALSE)</f>
        <v>WEY Sam Vaafusu</v>
      </c>
      <c r="C152" s="7" t="s">
        <v>283</v>
      </c>
      <c r="D152" s="37">
        <f>VLOOKUP(B152,'section play'!$M$3:$N$464,2,FALSE)</f>
        <v>13.31</v>
      </c>
      <c r="E152" s="37">
        <f t="shared" si="0"/>
        <v>13.298300000000001</v>
      </c>
      <c r="F152" s="11">
        <f t="shared" si="1"/>
        <v>152</v>
      </c>
      <c r="G152" s="37" t="str">
        <f t="shared" si="2"/>
        <v>WEY Sam Vaafusu</v>
      </c>
      <c r="H152" s="11">
        <f t="shared" si="3"/>
        <v>152</v>
      </c>
    </row>
    <row r="153" spans="1:8" ht="12.75" customHeight="1" x14ac:dyDescent="0.35">
      <c r="A153" s="6">
        <v>151</v>
      </c>
      <c r="B153" s="7" t="str">
        <f>VLOOKUP(A153,sections!G$19:H$230,2,FALSE)</f>
        <v>SWA Neville Smith</v>
      </c>
      <c r="C153" s="7" t="s">
        <v>351</v>
      </c>
      <c r="D153" s="37">
        <f>VLOOKUP(B153,'section play'!$M$3:$N$464,2,FALSE)</f>
        <v>13.23</v>
      </c>
      <c r="E153" s="37">
        <f t="shared" si="0"/>
        <v>13.2149</v>
      </c>
      <c r="F153" s="11">
        <f t="shared" si="1"/>
        <v>153</v>
      </c>
      <c r="G153" s="37" t="str">
        <f t="shared" si="2"/>
        <v>SWA Neville Smith</v>
      </c>
      <c r="H153" s="11">
        <f t="shared" si="3"/>
        <v>153</v>
      </c>
    </row>
    <row r="154" spans="1:8" ht="12.75" customHeight="1" x14ac:dyDescent="0.35">
      <c r="A154" s="6">
        <v>31</v>
      </c>
      <c r="B154" s="7" t="str">
        <f>VLOOKUP(A154,sections!G$19:H$230,2,FALSE)</f>
        <v>HAM Sonny Rangiaho</v>
      </c>
      <c r="C154" s="7" t="s">
        <v>96</v>
      </c>
      <c r="D154" s="37">
        <f>VLOOKUP(B154,'section play'!$M$3:$N$464,2,FALSE)</f>
        <v>13.02</v>
      </c>
      <c r="E154" s="37">
        <f t="shared" si="0"/>
        <v>13.0169</v>
      </c>
      <c r="F154" s="11">
        <f t="shared" si="1"/>
        <v>154</v>
      </c>
      <c r="G154" s="37" t="str">
        <f t="shared" si="2"/>
        <v>HAM Sonny Rangiaho</v>
      </c>
      <c r="H154" s="11">
        <f t="shared" si="3"/>
        <v>154</v>
      </c>
    </row>
    <row r="155" spans="1:8" ht="12.75" customHeight="1" x14ac:dyDescent="0.35">
      <c r="A155" s="6">
        <v>72</v>
      </c>
      <c r="B155" s="7" t="str">
        <f>VLOOKUP(A155,sections!G$19:H$230,2,FALSE)</f>
        <v>PAT Sudeep Prasad</v>
      </c>
      <c r="C155" s="7" t="s">
        <v>193</v>
      </c>
      <c r="D155" s="37">
        <f>VLOOKUP(B155,'section play'!$M$3:$N$464,2,FALSE)</f>
        <v>12.02</v>
      </c>
      <c r="E155" s="37">
        <f t="shared" si="0"/>
        <v>12.0128</v>
      </c>
      <c r="F155" s="11">
        <f t="shared" si="1"/>
        <v>155</v>
      </c>
      <c r="G155" s="37" t="str">
        <f t="shared" si="2"/>
        <v>PAT Sudeep Prasad</v>
      </c>
      <c r="H155" s="11">
        <f t="shared" si="3"/>
        <v>155</v>
      </c>
    </row>
    <row r="156" spans="1:8" ht="12.75" customHeight="1" x14ac:dyDescent="0.35">
      <c r="A156" s="6">
        <v>160</v>
      </c>
      <c r="B156" s="7" t="str">
        <f>VLOOKUP(A156,sections!G$19:H$230,2,FALSE)</f>
        <v>PUK Ramon Apanui</v>
      </c>
      <c r="C156" s="7" t="s">
        <v>369</v>
      </c>
      <c r="D156" s="37">
        <f>VLOOKUP(B156,'section play'!$M$3:$N$464,2,FALSE)</f>
        <v>12.02</v>
      </c>
      <c r="E156" s="37">
        <f t="shared" si="0"/>
        <v>12.004</v>
      </c>
      <c r="F156" s="11">
        <f t="shared" si="1"/>
        <v>156</v>
      </c>
      <c r="G156" s="37" t="str">
        <f t="shared" si="2"/>
        <v>PUK Ramon Apanui</v>
      </c>
      <c r="H156" s="11">
        <f t="shared" si="3"/>
        <v>156</v>
      </c>
    </row>
    <row r="157" spans="1:8" ht="12.75" customHeight="1" x14ac:dyDescent="0.35">
      <c r="A157" s="6">
        <v>185</v>
      </c>
      <c r="B157" s="7" t="str">
        <f>VLOOKUP(A157,sections!G$19:H$230,2,FALSE)</f>
        <v>GLE Michael George</v>
      </c>
      <c r="C157" s="7" t="s">
        <v>419</v>
      </c>
      <c r="D157" s="37">
        <f>VLOOKUP(B157,'section play'!$M$3:$N$464,2,FALSE)</f>
        <v>12.02</v>
      </c>
      <c r="E157" s="37">
        <f t="shared" si="0"/>
        <v>12.0015</v>
      </c>
      <c r="F157" s="11">
        <f t="shared" si="1"/>
        <v>157</v>
      </c>
      <c r="G157" s="37" t="str">
        <f t="shared" si="2"/>
        <v>GLE Michael George</v>
      </c>
      <c r="H157" s="11">
        <f t="shared" si="3"/>
        <v>157</v>
      </c>
    </row>
    <row r="158" spans="1:8" ht="12.75" customHeight="1" x14ac:dyDescent="0.35">
      <c r="A158" s="6">
        <v>152</v>
      </c>
      <c r="B158" s="7" t="str">
        <f>VLOOKUP(A158,sections!G$19:H$230,2,FALSE)</f>
        <v>OTA Sue Taveuveu</v>
      </c>
      <c r="C158" s="7" t="s">
        <v>353</v>
      </c>
      <c r="D158" s="37">
        <f>VLOOKUP(B158,'section play'!$M$3:$N$464,2,FALSE)</f>
        <v>11.829999999999998</v>
      </c>
      <c r="E158" s="37">
        <f t="shared" si="0"/>
        <v>11.814799999999998</v>
      </c>
      <c r="F158" s="11">
        <f t="shared" si="1"/>
        <v>158</v>
      </c>
      <c r="G158" s="37" t="str">
        <f t="shared" si="2"/>
        <v>OTA Sue Taveuveu</v>
      </c>
      <c r="H158" s="11">
        <f t="shared" si="3"/>
        <v>158</v>
      </c>
    </row>
    <row r="159" spans="1:8" ht="12.75" customHeight="1" x14ac:dyDescent="0.35">
      <c r="A159" s="6">
        <v>133</v>
      </c>
      <c r="B159" s="7" t="str">
        <f>VLOOKUP(A159,sections!G$19:H$230,2,FALSE)</f>
        <v>TGA Josh Va'afusu</v>
      </c>
      <c r="C159" s="7" t="s">
        <v>315</v>
      </c>
      <c r="D159" s="37">
        <f>VLOOKUP(B159,'section play'!$M$3:$N$464,2,FALSE)</f>
        <v>11.809999999999999</v>
      </c>
      <c r="E159" s="37">
        <f t="shared" si="0"/>
        <v>11.7967</v>
      </c>
      <c r="F159" s="11">
        <f t="shared" si="1"/>
        <v>159</v>
      </c>
      <c r="G159" s="37" t="str">
        <f t="shared" si="2"/>
        <v>TGA Josh Va'afusu</v>
      </c>
      <c r="H159" s="11">
        <f t="shared" si="3"/>
        <v>159</v>
      </c>
    </row>
    <row r="160" spans="1:8" ht="12.75" customHeight="1" x14ac:dyDescent="0.35">
      <c r="A160" s="6">
        <v>174</v>
      </c>
      <c r="B160" s="7" t="str">
        <f>VLOOKUP(A160,sections!G$19:H$230,2,FALSE)</f>
        <v>OTA Lani Pakieto</v>
      </c>
      <c r="C160" s="7" t="s">
        <v>397</v>
      </c>
      <c r="D160" s="37">
        <f>VLOOKUP(B160,'section play'!$M$3:$N$464,2,FALSE)</f>
        <v>11.809999999999999</v>
      </c>
      <c r="E160" s="37">
        <f t="shared" si="0"/>
        <v>11.792599999999998</v>
      </c>
      <c r="F160" s="11">
        <f t="shared" si="1"/>
        <v>160</v>
      </c>
      <c r="G160" s="37" t="str">
        <f t="shared" si="2"/>
        <v>OTA Lani Pakieto</v>
      </c>
      <c r="H160" s="11">
        <f t="shared" si="3"/>
        <v>160</v>
      </c>
    </row>
    <row r="161" spans="1:8" ht="12.75" customHeight="1" x14ac:dyDescent="0.35">
      <c r="A161" s="6">
        <v>107</v>
      </c>
      <c r="B161" s="7" t="str">
        <f>VLOOKUP(A161,sections!G$19:H$230,2,FALSE)</f>
        <v>MNU Mitch Jolley</v>
      </c>
      <c r="C161" s="7" t="s">
        <v>263</v>
      </c>
      <c r="D161" s="37">
        <f>VLOOKUP(B161,'section play'!$M$3:$N$464,2,FALSE)</f>
        <v>10.7</v>
      </c>
      <c r="E161" s="37">
        <f t="shared" si="0"/>
        <v>10.689299999999999</v>
      </c>
      <c r="F161" s="11">
        <f t="shared" si="1"/>
        <v>161</v>
      </c>
      <c r="G161" s="37" t="str">
        <f t="shared" si="2"/>
        <v>MNU Mitch Jolley</v>
      </c>
      <c r="H161" s="11">
        <f t="shared" si="3"/>
        <v>161</v>
      </c>
    </row>
    <row r="162" spans="1:8" ht="12.75" customHeight="1" x14ac:dyDescent="0.35">
      <c r="A162" s="6">
        <v>121</v>
      </c>
      <c r="B162" s="7" t="str">
        <f>VLOOKUP(A162,sections!G$19:H$230,2,FALSE)</f>
        <v>WHAN Ryan Wilson</v>
      </c>
      <c r="C162" s="7" t="s">
        <v>291</v>
      </c>
      <c r="D162" s="37">
        <f>VLOOKUP(B162,'section play'!$M$3:$N$464,2,FALSE)</f>
        <v>10.7</v>
      </c>
      <c r="E162" s="37">
        <f t="shared" si="0"/>
        <v>10.687899999999999</v>
      </c>
      <c r="F162" s="11">
        <f t="shared" si="1"/>
        <v>162</v>
      </c>
      <c r="G162" s="37" t="str">
        <f t="shared" si="2"/>
        <v>WHAN Ryan Wilson</v>
      </c>
      <c r="H162" s="11">
        <f t="shared" si="3"/>
        <v>162</v>
      </c>
    </row>
    <row r="163" spans="1:8" ht="12.75" customHeight="1" x14ac:dyDescent="0.35">
      <c r="A163" s="6">
        <v>157</v>
      </c>
      <c r="B163" s="7" t="str">
        <f>VLOOKUP(A163,sections!G$19:H$230,2,FALSE)</f>
        <v>HOW Anthony Andrews</v>
      </c>
      <c r="C163" s="7" t="s">
        <v>363</v>
      </c>
      <c r="D163" s="37">
        <f>VLOOKUP(B163,'section play'!$M$3:$N$464,2,FALSE)</f>
        <v>10.620000000000001</v>
      </c>
      <c r="E163" s="37">
        <f t="shared" si="0"/>
        <v>10.6043</v>
      </c>
      <c r="F163" s="11">
        <f t="shared" si="1"/>
        <v>163</v>
      </c>
      <c r="G163" s="37" t="str">
        <f t="shared" si="2"/>
        <v>HOW Anthony Andrews</v>
      </c>
      <c r="H163" s="11">
        <f t="shared" si="3"/>
        <v>163</v>
      </c>
    </row>
    <row r="164" spans="1:8" ht="12.75" customHeight="1" x14ac:dyDescent="0.35">
      <c r="A164" s="6">
        <v>128</v>
      </c>
      <c r="B164" s="7" t="str">
        <f>VLOOKUP(A164,sections!G$19:H$230,2,FALSE)</f>
        <v>TOK Les Wilkinson</v>
      </c>
      <c r="C164" s="7" t="s">
        <v>305</v>
      </c>
      <c r="D164" s="37">
        <f>VLOOKUP(B164,'section play'!$M$3:$N$464,2,FALSE)</f>
        <v>10.6</v>
      </c>
      <c r="E164" s="37">
        <f t="shared" si="0"/>
        <v>10.587199999999999</v>
      </c>
      <c r="F164" s="11">
        <f t="shared" si="1"/>
        <v>164</v>
      </c>
      <c r="G164" s="37" t="str">
        <f t="shared" si="2"/>
        <v>TOK Les Wilkinson</v>
      </c>
      <c r="H164" s="11">
        <f t="shared" si="3"/>
        <v>164</v>
      </c>
    </row>
    <row r="165" spans="1:8" ht="12.75" customHeight="1" x14ac:dyDescent="0.35">
      <c r="A165" s="6">
        <v>194</v>
      </c>
      <c r="B165" s="7" t="str">
        <f>VLOOKUP(A165,sections!G$19:H$230,2,FALSE)</f>
        <v>WHAN Paul Stevens</v>
      </c>
      <c r="C165" s="7" t="s">
        <v>437</v>
      </c>
      <c r="D165" s="37">
        <f>VLOOKUP(B165,'section play'!$M$3:$N$464,2,FALSE)</f>
        <v>10.6</v>
      </c>
      <c r="E165" s="37">
        <f t="shared" si="0"/>
        <v>10.5806</v>
      </c>
      <c r="F165" s="11">
        <f t="shared" si="1"/>
        <v>165</v>
      </c>
      <c r="G165" s="37" t="str">
        <f t="shared" si="2"/>
        <v>WHAN Paul Stevens</v>
      </c>
      <c r="H165" s="11">
        <f t="shared" si="3"/>
        <v>165</v>
      </c>
    </row>
    <row r="166" spans="1:8" ht="12.75" customHeight="1" x14ac:dyDescent="0.35">
      <c r="A166" s="6">
        <v>195</v>
      </c>
      <c r="B166" s="7" t="str">
        <f>VLOOKUP(A166,sections!G$19:H$230,2,FALSE)</f>
        <v>WHAN Cory Diamond</v>
      </c>
      <c r="C166" s="7" t="s">
        <v>439</v>
      </c>
      <c r="D166" s="37">
        <f>VLOOKUP(B166,'section play'!$M$3:$N$464,2,FALSE)</f>
        <v>10.52</v>
      </c>
      <c r="E166" s="37">
        <f t="shared" si="0"/>
        <v>10.500499999999999</v>
      </c>
      <c r="F166" s="11">
        <f t="shared" si="1"/>
        <v>166</v>
      </c>
      <c r="G166" s="37" t="str">
        <f t="shared" si="2"/>
        <v>WHAN Cory Diamond</v>
      </c>
      <c r="H166" s="11">
        <f t="shared" si="3"/>
        <v>166</v>
      </c>
    </row>
    <row r="167" spans="1:8" ht="12.75" customHeight="1" x14ac:dyDescent="0.35">
      <c r="A167" s="6">
        <v>116</v>
      </c>
      <c r="B167" s="7" t="str">
        <f>VLOOKUP(A167,sections!G$19:H$230,2,FALSE)</f>
        <v>PAT Niall Hanlon</v>
      </c>
      <c r="C167" s="7" t="s">
        <v>281</v>
      </c>
      <c r="D167" s="37">
        <f>VLOOKUP(B167,'section play'!$M$3:$N$464,2,FALSE)</f>
        <v>9.52</v>
      </c>
      <c r="E167" s="37">
        <f t="shared" si="0"/>
        <v>9.5084</v>
      </c>
      <c r="F167" s="11">
        <f t="shared" si="1"/>
        <v>167</v>
      </c>
      <c r="G167" s="37" t="str">
        <f t="shared" si="2"/>
        <v>PAT Niall Hanlon</v>
      </c>
      <c r="H167" s="11">
        <f t="shared" si="3"/>
        <v>167</v>
      </c>
    </row>
    <row r="168" spans="1:8" ht="12.75" customHeight="1" x14ac:dyDescent="0.35">
      <c r="A168" s="6">
        <v>175</v>
      </c>
      <c r="B168" s="7" t="str">
        <f>VLOOKUP(A168,sections!G$19:H$230,2,FALSE)</f>
        <v>BAYS Matt Friewald</v>
      </c>
      <c r="C168" s="7" t="s">
        <v>399</v>
      </c>
      <c r="D168" s="37">
        <f>VLOOKUP(B168,'section play'!$M$3:$N$464,2,FALSE)</f>
        <v>9.52</v>
      </c>
      <c r="E168" s="37">
        <f t="shared" si="0"/>
        <v>9.5024999999999995</v>
      </c>
      <c r="F168" s="11">
        <f t="shared" si="1"/>
        <v>168</v>
      </c>
      <c r="G168" s="37" t="str">
        <f t="shared" si="2"/>
        <v>BAYS Matt Friewald</v>
      </c>
      <c r="H168" s="11">
        <f t="shared" si="3"/>
        <v>168</v>
      </c>
    </row>
    <row r="169" spans="1:8" ht="12.75" customHeight="1" x14ac:dyDescent="0.35">
      <c r="A169" s="6">
        <v>189</v>
      </c>
      <c r="B169" s="7" t="str">
        <f>VLOOKUP(A169,sections!G$19:H$230,2,FALSE)</f>
        <v>GIS Alex Nanai</v>
      </c>
      <c r="C169" s="7" t="s">
        <v>427</v>
      </c>
      <c r="D169" s="37">
        <f>VLOOKUP(B169,'section play'!$M$3:$N$464,2,FALSE)</f>
        <v>9.52</v>
      </c>
      <c r="E169" s="37">
        <f t="shared" si="0"/>
        <v>9.5010999999999992</v>
      </c>
      <c r="F169" s="11">
        <f t="shared" si="1"/>
        <v>169</v>
      </c>
      <c r="G169" s="37" t="str">
        <f t="shared" si="2"/>
        <v>GIS Alex Nanai</v>
      </c>
      <c r="H169" s="11">
        <f t="shared" si="3"/>
        <v>169</v>
      </c>
    </row>
    <row r="170" spans="1:8" ht="12.75" customHeight="1" x14ac:dyDescent="0.35">
      <c r="A170" s="6">
        <v>190</v>
      </c>
      <c r="B170" s="7" t="str">
        <f>VLOOKUP(A170,sections!G$19:H$230,2,FALSE)</f>
        <v>PAT Yash Usgang</v>
      </c>
      <c r="C170" s="7" t="s">
        <v>429</v>
      </c>
      <c r="D170" s="37">
        <f>VLOOKUP(B170,'section play'!$M$3:$N$464,2,FALSE)</f>
        <v>9.52</v>
      </c>
      <c r="E170" s="37">
        <f t="shared" si="0"/>
        <v>9.5009999999999994</v>
      </c>
      <c r="F170" s="11">
        <f t="shared" si="1"/>
        <v>170</v>
      </c>
      <c r="G170" s="37" t="str">
        <f t="shared" si="2"/>
        <v>PAT Yash Usgang</v>
      </c>
      <c r="H170" s="11">
        <f t="shared" si="3"/>
        <v>170</v>
      </c>
    </row>
    <row r="171" spans="1:8" ht="12.75" customHeight="1" x14ac:dyDescent="0.35">
      <c r="A171" s="6">
        <v>192</v>
      </c>
      <c r="B171" s="7" t="str">
        <f>VLOOKUP(A171,sections!G$19:H$230,2,FALSE)</f>
        <v>OTAK Reyon Picardo</v>
      </c>
      <c r="C171" s="7" t="s">
        <v>433</v>
      </c>
      <c r="D171" s="37">
        <f>VLOOKUP(B171,'section play'!$M$3:$N$464,2,FALSE)</f>
        <v>9.41</v>
      </c>
      <c r="E171" s="37">
        <f t="shared" si="0"/>
        <v>9.3908000000000005</v>
      </c>
      <c r="F171" s="11">
        <f t="shared" si="1"/>
        <v>171</v>
      </c>
      <c r="G171" s="37" t="str">
        <f t="shared" si="2"/>
        <v>OTAK Reyon Picardo</v>
      </c>
      <c r="H171" s="11">
        <f t="shared" si="3"/>
        <v>171</v>
      </c>
    </row>
    <row r="172" spans="1:8" ht="12.75" customHeight="1" x14ac:dyDescent="0.35">
      <c r="A172" s="6">
        <v>90</v>
      </c>
      <c r="B172" s="7" t="str">
        <f>VLOOKUP(A172,sections!G$19:H$230,2,FALSE)</f>
        <v>OTA Ivona Coutts</v>
      </c>
      <c r="C172" s="7" t="s">
        <v>229</v>
      </c>
      <c r="D172" s="37">
        <f>VLOOKUP(B172,'section play'!$M$3:$N$464,2,FALSE)</f>
        <v>9.3099999999999987</v>
      </c>
      <c r="E172" s="37">
        <f t="shared" si="0"/>
        <v>9.3009999999999984</v>
      </c>
      <c r="F172" s="11">
        <f t="shared" si="1"/>
        <v>172</v>
      </c>
      <c r="G172" s="37" t="str">
        <f t="shared" si="2"/>
        <v>OTA Ivona Coutts</v>
      </c>
      <c r="H172" s="11">
        <f t="shared" si="3"/>
        <v>172</v>
      </c>
    </row>
    <row r="173" spans="1:8" ht="12.75" customHeight="1" x14ac:dyDescent="0.35">
      <c r="A173" s="6">
        <v>161</v>
      </c>
      <c r="B173" s="7" t="str">
        <f>VLOOKUP(A173,sections!G$19:H$230,2,FALSE)</f>
        <v>BAYS Thys Kruger</v>
      </c>
      <c r="C173" s="7" t="s">
        <v>371</v>
      </c>
      <c r="D173" s="37">
        <f>VLOOKUP(B173,'section play'!$M$3:$N$464,2,FALSE)</f>
        <v>8.7100000000000009</v>
      </c>
      <c r="E173" s="37">
        <f t="shared" si="0"/>
        <v>8.6939000000000011</v>
      </c>
      <c r="F173" s="11">
        <f t="shared" si="1"/>
        <v>173</v>
      </c>
      <c r="G173" s="37" t="str">
        <f t="shared" si="2"/>
        <v>BAYS Thys Kruger</v>
      </c>
      <c r="H173" s="11">
        <f t="shared" si="3"/>
        <v>173</v>
      </c>
    </row>
    <row r="174" spans="1:8" ht="12.75" customHeight="1" x14ac:dyDescent="0.35">
      <c r="A174" s="6">
        <v>191</v>
      </c>
      <c r="B174" s="7" t="str">
        <f>VLOOKUP(A174,sections!G$19:H$230,2,FALSE)</f>
        <v>ONE Norma Black</v>
      </c>
      <c r="C174" s="7" t="s">
        <v>431</v>
      </c>
      <c r="D174" s="37">
        <f>VLOOKUP(B174,'section play'!$M$3:$N$464,2,FALSE)</f>
        <v>8.1999999999999993</v>
      </c>
      <c r="E174" s="37">
        <f t="shared" si="0"/>
        <v>8.1808999999999994</v>
      </c>
      <c r="F174" s="11">
        <f t="shared" si="1"/>
        <v>174</v>
      </c>
      <c r="G174" s="37" t="str">
        <f t="shared" si="2"/>
        <v>ONE Norma Black</v>
      </c>
      <c r="H174" s="11">
        <f t="shared" si="3"/>
        <v>174</v>
      </c>
    </row>
    <row r="175" spans="1:8" ht="12.75" customHeight="1" x14ac:dyDescent="0.35">
      <c r="A175" s="6">
        <v>172</v>
      </c>
      <c r="B175" s="7" t="str">
        <f>VLOOKUP(A175,sections!G$19:H$230,2,FALSE)</f>
        <v>PAT Ramend Raniga</v>
      </c>
      <c r="C175" s="7" t="s">
        <v>393</v>
      </c>
      <c r="D175" s="37">
        <f>VLOOKUP(B175,'section play'!$M$3:$N$464,2,FALSE)</f>
        <v>8.1</v>
      </c>
      <c r="E175" s="37">
        <f t="shared" si="0"/>
        <v>8.0827999999999989</v>
      </c>
      <c r="F175" s="11">
        <f t="shared" si="1"/>
        <v>175</v>
      </c>
      <c r="G175" s="37" t="str">
        <f t="shared" si="2"/>
        <v>PAT Ramend Raniga</v>
      </c>
      <c r="H175" s="11">
        <f t="shared" si="3"/>
        <v>175</v>
      </c>
    </row>
    <row r="176" spans="1:8" ht="12.75" customHeight="1" x14ac:dyDescent="0.35">
      <c r="A176" s="6">
        <v>193</v>
      </c>
      <c r="B176" s="7" t="str">
        <f>VLOOKUP(A176,sections!G$19:H$230,2,FALSE)</f>
        <v>OTAK Mane Tamihana</v>
      </c>
      <c r="C176" s="7" t="s">
        <v>435</v>
      </c>
      <c r="D176" s="37">
        <f>VLOOKUP(B176,'section play'!$M$3:$N$464,2,FALSE)</f>
        <v>8.1</v>
      </c>
      <c r="E176" s="37">
        <f t="shared" si="0"/>
        <v>8.0807000000000002</v>
      </c>
      <c r="F176" s="11">
        <f t="shared" si="1"/>
        <v>176</v>
      </c>
      <c r="G176" s="37" t="str">
        <f t="shared" si="2"/>
        <v>OTAK Mane Tamihana</v>
      </c>
      <c r="H176" s="11">
        <f t="shared" si="3"/>
        <v>176</v>
      </c>
    </row>
    <row r="177" spans="1:8" ht="12.75" customHeight="1" x14ac:dyDescent="0.35">
      <c r="A177" s="6">
        <v>176</v>
      </c>
      <c r="B177" s="7" t="str">
        <f>VLOOKUP(A177,sections!G$19:H$230,2,FALSE)</f>
        <v>TGA Hannah Browning</v>
      </c>
      <c r="C177" s="7" t="s">
        <v>401</v>
      </c>
      <c r="D177" s="37">
        <f>VLOOKUP(B177,'section play'!$M$3:$N$464,2,FALSE)</f>
        <v>6.21</v>
      </c>
      <c r="E177" s="37">
        <f t="shared" si="0"/>
        <v>6.1924000000000001</v>
      </c>
      <c r="F177" s="11">
        <f t="shared" si="1"/>
        <v>177</v>
      </c>
      <c r="G177" s="37" t="str">
        <f t="shared" si="2"/>
        <v>TGA Hannah Browning</v>
      </c>
      <c r="H177" s="11">
        <f t="shared" si="3"/>
        <v>177</v>
      </c>
    </row>
    <row r="178" spans="1:8" ht="12.75" customHeight="1" x14ac:dyDescent="0.35">
      <c r="A178" s="6">
        <v>78</v>
      </c>
      <c r="B178" s="7" t="str">
        <f>VLOOKUP(A178,sections!G$19:H$230,2,FALSE)</f>
        <v>GLE Robert Boggs</v>
      </c>
      <c r="C178" s="7" t="s">
        <v>205</v>
      </c>
      <c r="D178" s="37">
        <f>VLOOKUP(B178,'section play'!$M$3:$N$464,2,FALSE)</f>
        <v>6.13</v>
      </c>
      <c r="E178" s="37">
        <f t="shared" si="0"/>
        <v>6.1222000000000003</v>
      </c>
      <c r="F178" s="11">
        <f t="shared" si="1"/>
        <v>178</v>
      </c>
      <c r="G178" s="37" t="str">
        <f t="shared" si="2"/>
        <v>GLE Robert Boggs</v>
      </c>
      <c r="H178" s="11">
        <f t="shared" si="3"/>
        <v>178</v>
      </c>
    </row>
    <row r="179" spans="1:8" ht="12.75" customHeight="1" x14ac:dyDescent="0.35">
      <c r="A179" s="6">
        <v>123</v>
      </c>
      <c r="B179" s="7" t="str">
        <f>VLOOKUP(A179,sections!G$19:H$230,2,FALSE)</f>
        <v>PUK Ned Apanui</v>
      </c>
      <c r="C179" s="7" t="s">
        <v>295</v>
      </c>
      <c r="D179" s="37">
        <f>VLOOKUP(B179,'section play'!$M$3:$N$464,2,FALSE)</f>
        <v>6.13</v>
      </c>
      <c r="E179" s="37">
        <f t="shared" si="0"/>
        <v>6.1177000000000001</v>
      </c>
      <c r="F179" s="11">
        <f t="shared" si="1"/>
        <v>179</v>
      </c>
      <c r="G179" s="37" t="str">
        <f t="shared" si="2"/>
        <v>PUK Ned Apanui</v>
      </c>
      <c r="H179" s="11">
        <f t="shared" si="3"/>
        <v>179</v>
      </c>
    </row>
    <row r="180" spans="1:8" ht="12.75" customHeight="1" x14ac:dyDescent="0.35">
      <c r="A180" s="6">
        <v>140</v>
      </c>
      <c r="B180" s="7" t="str">
        <f>VLOOKUP(A180,sections!G$19:H$230,2,FALSE)</f>
        <v>HEN Igdaliah Retzlaff</v>
      </c>
      <c r="C180" s="7" t="s">
        <v>329</v>
      </c>
      <c r="D180" s="37">
        <f>VLOOKUP(B180,'section play'!$M$3:$N$464,2,FALSE)</f>
        <v>6.13</v>
      </c>
      <c r="E180" s="37">
        <f t="shared" si="0"/>
        <v>6.1159999999999997</v>
      </c>
      <c r="F180" s="11">
        <f t="shared" si="1"/>
        <v>180</v>
      </c>
      <c r="G180" s="37" t="str">
        <f t="shared" si="2"/>
        <v>HEN Igdaliah Retzlaff</v>
      </c>
      <c r="H180" s="11">
        <f t="shared" si="3"/>
        <v>180</v>
      </c>
    </row>
    <row r="181" spans="1:8" ht="12.75" customHeight="1" x14ac:dyDescent="0.35">
      <c r="A181" s="6">
        <v>166</v>
      </c>
      <c r="B181" s="7" t="str">
        <f>VLOOKUP(A181,sections!G$19:H$230,2,FALSE)</f>
        <v>MNU Amit Singh</v>
      </c>
      <c r="C181" s="7" t="s">
        <v>381</v>
      </c>
      <c r="D181" s="37">
        <f>VLOOKUP(B181,'section play'!$M$3:$N$464,2,FALSE)</f>
        <v>6.13</v>
      </c>
      <c r="E181" s="37">
        <f t="shared" si="0"/>
        <v>6.1133999999999995</v>
      </c>
      <c r="F181" s="11">
        <f t="shared" si="1"/>
        <v>181</v>
      </c>
      <c r="G181" s="37" t="str">
        <f t="shared" si="2"/>
        <v>MNU Amit Singh</v>
      </c>
      <c r="H181" s="11">
        <f t="shared" si="3"/>
        <v>181</v>
      </c>
    </row>
    <row r="182" spans="1:8" ht="12.75" customHeight="1" x14ac:dyDescent="0.35">
      <c r="A182" s="6">
        <v>167</v>
      </c>
      <c r="B182" s="7" t="str">
        <f>VLOOKUP(A182,sections!G$19:H$230,2,FALSE)</f>
        <v>BAYS Bill Amosa</v>
      </c>
      <c r="C182" s="7" t="s">
        <v>383</v>
      </c>
      <c r="D182" s="37">
        <f>VLOOKUP(B182,'section play'!$M$3:$N$464,2,FALSE)</f>
        <v>6.05</v>
      </c>
      <c r="E182" s="37">
        <f t="shared" si="0"/>
        <v>6.0332999999999997</v>
      </c>
      <c r="F182" s="11">
        <f t="shared" si="1"/>
        <v>182</v>
      </c>
      <c r="G182" s="37" t="str">
        <f t="shared" si="2"/>
        <v>BAYS Bill Amosa</v>
      </c>
      <c r="H182" s="11">
        <f t="shared" si="3"/>
        <v>182</v>
      </c>
    </row>
    <row r="183" spans="1:8" ht="12.75" customHeight="1" x14ac:dyDescent="0.35">
      <c r="A183" s="6">
        <v>11</v>
      </c>
      <c r="B183" s="7" t="str">
        <f>VLOOKUP(A183,sections!G$19:H$230,2,FALSE)</f>
        <v>TOK Eddie Roberts</v>
      </c>
      <c r="C183" s="7" t="s">
        <v>50</v>
      </c>
      <c r="D183" s="37">
        <f>VLOOKUP(B183,'section play'!$M$3:$N$464,2,FALSE)</f>
        <v>4.92</v>
      </c>
      <c r="E183" s="37">
        <f t="shared" si="0"/>
        <v>4.9188999999999998</v>
      </c>
      <c r="F183" s="11">
        <f t="shared" si="1"/>
        <v>183</v>
      </c>
      <c r="G183" s="37" t="str">
        <f t="shared" si="2"/>
        <v>TOK Eddie Roberts</v>
      </c>
      <c r="H183" s="11">
        <f t="shared" si="3"/>
        <v>183</v>
      </c>
    </row>
    <row r="184" spans="1:8" ht="12.75" customHeight="1" x14ac:dyDescent="0.35">
      <c r="A184" s="6">
        <v>124</v>
      </c>
      <c r="B184" s="7" t="str">
        <f>VLOOKUP(A184,sections!G$19:H$230,2,FALSE)</f>
        <v>SWA Jennifer Mclean</v>
      </c>
      <c r="C184" s="7" t="s">
        <v>297</v>
      </c>
      <c r="D184" s="37">
        <f>VLOOKUP(B184,'section play'!$M$3:$N$464,2,FALSE)</f>
        <v>4.92</v>
      </c>
      <c r="E184" s="37">
        <f t="shared" si="0"/>
        <v>4.9075999999999995</v>
      </c>
      <c r="F184" s="11">
        <f t="shared" si="1"/>
        <v>184</v>
      </c>
      <c r="G184" s="37" t="str">
        <f t="shared" si="2"/>
        <v>SWA Jennifer Mclean</v>
      </c>
      <c r="H184" s="11">
        <f t="shared" si="3"/>
        <v>184</v>
      </c>
    </row>
    <row r="185" spans="1:8" ht="12.75" customHeight="1" x14ac:dyDescent="0.35">
      <c r="A185" s="6">
        <v>173</v>
      </c>
      <c r="B185" s="7" t="str">
        <f>VLOOKUP(A185,sections!G$19:H$230,2,FALSE)</f>
        <v>PAT Maria Gratwick</v>
      </c>
      <c r="C185" s="7" t="s">
        <v>395</v>
      </c>
      <c r="D185" s="37">
        <f>VLOOKUP(B185,'section play'!$M$3:$N$464,2,FALSE)</f>
        <v>4.92</v>
      </c>
      <c r="E185" s="37">
        <f t="shared" si="0"/>
        <v>4.9027000000000003</v>
      </c>
      <c r="F185" s="11">
        <f t="shared" si="1"/>
        <v>185</v>
      </c>
      <c r="G185" s="37" t="str">
        <f t="shared" si="2"/>
        <v>PAT Maria Gratwick</v>
      </c>
      <c r="H185" s="11">
        <f t="shared" si="3"/>
        <v>185</v>
      </c>
    </row>
    <row r="186" spans="1:8" ht="12.75" customHeight="1" x14ac:dyDescent="0.35">
      <c r="A186" s="6">
        <v>197</v>
      </c>
      <c r="B186" s="7" t="str">
        <f>VLOOKUP(A186,sections!G$19:H$230,2,FALSE)</f>
        <v>PAT Peter Whitehead</v>
      </c>
      <c r="C186" s="7" t="s">
        <v>443</v>
      </c>
      <c r="D186" s="37">
        <f>VLOOKUP(B186,'section play'!$M$3:$N$464,2,FALSE)</f>
        <v>4.92</v>
      </c>
      <c r="E186" s="37">
        <f t="shared" si="0"/>
        <v>4.9002999999999997</v>
      </c>
      <c r="F186" s="11">
        <f t="shared" si="1"/>
        <v>186</v>
      </c>
      <c r="G186" s="37" t="str">
        <f t="shared" si="2"/>
        <v>PAT Peter Whitehead</v>
      </c>
      <c r="H186" s="11">
        <f t="shared" si="3"/>
        <v>186</v>
      </c>
    </row>
    <row r="187" spans="1:8" ht="12.75" customHeight="1" x14ac:dyDescent="0.35">
      <c r="A187" s="6">
        <v>162</v>
      </c>
      <c r="B187" s="7" t="str">
        <f>VLOOKUP(A187,sections!G$19:H$230,2,FALSE)</f>
        <v>WHAK Mark Parkinson</v>
      </c>
      <c r="C187" s="7" t="s">
        <v>373</v>
      </c>
      <c r="D187" s="37">
        <f>VLOOKUP(B187,'section play'!$M$3:$N$464,2,FALSE)</f>
        <v>4.84</v>
      </c>
      <c r="E187" s="37">
        <f t="shared" si="0"/>
        <v>4.8237999999999994</v>
      </c>
      <c r="F187" s="11">
        <f t="shared" si="1"/>
        <v>187</v>
      </c>
      <c r="G187" s="37" t="str">
        <f t="shared" si="2"/>
        <v>WHAK Mark Parkinson</v>
      </c>
      <c r="H187" s="11">
        <f t="shared" si="3"/>
        <v>187</v>
      </c>
    </row>
    <row r="188" spans="1:8" ht="12.75" customHeight="1" x14ac:dyDescent="0.35">
      <c r="A188" s="6">
        <v>113</v>
      </c>
      <c r="B188" s="7" t="str">
        <f>VLOOKUP(A188,sections!G$19:H$230,2,FALSE)</f>
        <v>SWA Lena Burnard</v>
      </c>
      <c r="C188" s="7" t="s">
        <v>275</v>
      </c>
      <c r="D188" s="37">
        <f>VLOOKUP(B188,'section play'!$M$3:$N$464,2,FALSE)</f>
        <v>3.71</v>
      </c>
      <c r="E188" s="37">
        <f t="shared" si="0"/>
        <v>3.6987000000000001</v>
      </c>
      <c r="F188" s="11">
        <f t="shared" si="1"/>
        <v>188</v>
      </c>
      <c r="G188" s="37" t="str">
        <f t="shared" si="2"/>
        <v>SWA Lena Burnard</v>
      </c>
      <c r="H188" s="11">
        <f t="shared" si="3"/>
        <v>188</v>
      </c>
    </row>
    <row r="189" spans="1:8" ht="12.75" customHeight="1" x14ac:dyDescent="0.35">
      <c r="A189" s="6">
        <v>40</v>
      </c>
      <c r="B189" s="7" t="str">
        <f>VLOOKUP(A189,sections!G$19:H$230,2,FALSE)</f>
        <v>PAT Nick Leaf</v>
      </c>
      <c r="C189" s="7" t="s">
        <v>119</v>
      </c>
      <c r="D189" s="37">
        <f>VLOOKUP(B189,'section play'!$M$3:$N$464,2,FALSE)</f>
        <v>2.5</v>
      </c>
      <c r="E189" s="37">
        <f t="shared" si="0"/>
        <v>2.496</v>
      </c>
      <c r="F189" s="11">
        <f t="shared" si="1"/>
        <v>189</v>
      </c>
      <c r="G189" s="37" t="str">
        <f t="shared" si="2"/>
        <v>PAT Nick Leaf</v>
      </c>
      <c r="H189" s="11">
        <f t="shared" si="3"/>
        <v>189</v>
      </c>
    </row>
    <row r="190" spans="1:8" ht="12.75" customHeight="1" x14ac:dyDescent="0.35">
      <c r="A190" s="6">
        <v>112</v>
      </c>
      <c r="B190" s="7" t="str">
        <f>VLOOKUP(A190,sections!G$19:H$230,2,FALSE)</f>
        <v>PAT Roy Garrett</v>
      </c>
      <c r="C190" s="7" t="s">
        <v>273</v>
      </c>
      <c r="D190" s="37">
        <f>VLOOKUP(B190,'section play'!$M$3:$N$464,2,FALSE)</f>
        <v>2.5</v>
      </c>
      <c r="E190" s="37">
        <f t="shared" si="0"/>
        <v>2.4887999999999999</v>
      </c>
      <c r="F190" s="11">
        <f t="shared" si="1"/>
        <v>190</v>
      </c>
      <c r="G190" s="37" t="str">
        <f t="shared" si="2"/>
        <v>PAT Roy Garrett</v>
      </c>
      <c r="H190" s="11">
        <f t="shared" si="3"/>
        <v>190</v>
      </c>
    </row>
    <row r="191" spans="1:8" ht="12.75" customHeight="1" x14ac:dyDescent="0.35">
      <c r="A191" s="6">
        <v>135</v>
      </c>
      <c r="B191" s="7" t="str">
        <f>VLOOKUP(A191,sections!G$19:H$230,2,FALSE)</f>
        <v>BIR Pierre Jarry</v>
      </c>
      <c r="C191" s="7" t="s">
        <v>319</v>
      </c>
      <c r="D191" s="37">
        <f>VLOOKUP(B191,'section play'!$M$3:$N$464,2,FALSE)</f>
        <v>2.5</v>
      </c>
      <c r="E191" s="37">
        <f t="shared" si="0"/>
        <v>2.4864999999999999</v>
      </c>
      <c r="F191" s="11">
        <f t="shared" si="1"/>
        <v>191</v>
      </c>
      <c r="G191" s="37" t="str">
        <f t="shared" si="2"/>
        <v>BIR Pierre Jarry</v>
      </c>
      <c r="H191" s="11">
        <f t="shared" si="3"/>
        <v>191</v>
      </c>
    </row>
    <row r="192" spans="1:8" ht="12.75" customHeight="1" x14ac:dyDescent="0.35">
      <c r="A192" s="6">
        <v>171</v>
      </c>
      <c r="B192" s="7" t="str">
        <f>VLOOKUP(A192,sections!G$19:H$230,2,FALSE)</f>
        <v>SWA Clayton Gray</v>
      </c>
      <c r="C192" s="7" t="s">
        <v>391</v>
      </c>
      <c r="D192" s="37">
        <f>VLOOKUP(B192,'section play'!$M$3:$N$464,2,FALSE)</f>
        <v>2.5</v>
      </c>
      <c r="E192" s="37">
        <f t="shared" si="0"/>
        <v>2.4828999999999999</v>
      </c>
      <c r="F192" s="11">
        <f t="shared" si="1"/>
        <v>192</v>
      </c>
      <c r="G192" s="37" t="str">
        <f t="shared" si="2"/>
        <v>SWA Clayton Gray</v>
      </c>
      <c r="H192" s="11">
        <f t="shared" si="3"/>
        <v>192</v>
      </c>
    </row>
    <row r="193" spans="1:8" ht="12.75" customHeight="1" x14ac:dyDescent="0.35">
      <c r="A193" s="6">
        <v>146</v>
      </c>
      <c r="B193" s="7" t="str">
        <f>VLOOKUP(A193,sections!G$19:H$230,2,FALSE)</f>
        <v>PAT Addison Argus</v>
      </c>
      <c r="C193" s="7" t="s">
        <v>341</v>
      </c>
      <c r="D193" s="37">
        <f>VLOOKUP(B193,'section play'!$M$3:$N$464,2,FALSE)</f>
        <v>1.21</v>
      </c>
      <c r="E193" s="37">
        <f t="shared" si="0"/>
        <v>1.1954</v>
      </c>
      <c r="F193" s="11">
        <f t="shared" si="1"/>
        <v>193</v>
      </c>
      <c r="G193" s="37" t="str">
        <f t="shared" si="2"/>
        <v>PAT Addison Argus</v>
      </c>
      <c r="H193" s="11">
        <f t="shared" si="3"/>
        <v>193</v>
      </c>
    </row>
    <row r="194" spans="1:8" ht="12.75" customHeight="1" x14ac:dyDescent="0.35">
      <c r="A194" s="6">
        <v>183</v>
      </c>
      <c r="B194" s="7" t="str">
        <f>VLOOKUP(A194,sections!G$19:H$230,2,FALSE)</f>
        <v>PAT Lincoln Hopkins</v>
      </c>
      <c r="C194" s="7" t="s">
        <v>415</v>
      </c>
      <c r="D194" s="37">
        <f>VLOOKUP(B194,'section play'!$M$3:$N$464,2,FALSE)</f>
        <v>1.21</v>
      </c>
      <c r="E194" s="37">
        <f t="shared" si="0"/>
        <v>1.1917</v>
      </c>
      <c r="F194" s="11">
        <f t="shared" si="1"/>
        <v>194</v>
      </c>
      <c r="G194" s="37" t="str">
        <f t="shared" si="2"/>
        <v>PAT Lincoln Hopkins</v>
      </c>
      <c r="H194" s="11">
        <f t="shared" si="3"/>
        <v>194</v>
      </c>
    </row>
    <row r="195" spans="1:8" ht="12.75" customHeight="1" x14ac:dyDescent="0.35">
      <c r="A195" s="6">
        <v>145</v>
      </c>
      <c r="B195" s="7" t="str">
        <f>VLOOKUP(A195,sections!G$19:H$230,2,FALSE)</f>
        <v>TGA Cynthia Thompson</v>
      </c>
      <c r="C195" s="7" t="s">
        <v>339</v>
      </c>
      <c r="D195" s="37">
        <f>VLOOKUP(B195,'section play'!$M$3:$N$464,2,FALSE)</f>
        <v>0.1</v>
      </c>
      <c r="E195" s="37">
        <f t="shared" si="0"/>
        <v>8.5500000000000007E-2</v>
      </c>
      <c r="F195" s="11">
        <f t="shared" si="1"/>
        <v>195</v>
      </c>
      <c r="G195" s="37" t="str">
        <f t="shared" si="2"/>
        <v>TGA Cynthia Thompson</v>
      </c>
      <c r="H195" s="11">
        <f t="shared" si="3"/>
        <v>195</v>
      </c>
    </row>
    <row r="196" spans="1:8" ht="12.75" customHeight="1" x14ac:dyDescent="0.35">
      <c r="A196" s="6">
        <v>177</v>
      </c>
      <c r="B196" s="7" t="str">
        <f>VLOOKUP(A196,sections!G$19:H$230,2,FALSE)</f>
        <v>TGA Patuwai Woods</v>
      </c>
      <c r="C196" s="7" t="s">
        <v>403</v>
      </c>
      <c r="D196" s="37">
        <f>VLOOKUP(B196,'section play'!$M$3:$N$464,2,FALSE)</f>
        <v>0.1</v>
      </c>
      <c r="E196" s="37">
        <f t="shared" si="0"/>
        <v>8.2300000000000012E-2</v>
      </c>
      <c r="F196" s="11">
        <f t="shared" si="1"/>
        <v>196</v>
      </c>
      <c r="G196" s="37" t="str">
        <f t="shared" si="2"/>
        <v>TGA Patuwai Woods</v>
      </c>
      <c r="H196" s="11">
        <f t="shared" si="3"/>
        <v>196</v>
      </c>
    </row>
    <row r="197" spans="1:8" ht="12.75" customHeight="1" x14ac:dyDescent="0.35">
      <c r="A197" s="6">
        <v>184</v>
      </c>
      <c r="B197" s="7" t="str">
        <f>VLOOKUP(A197,sections!G$19:H$230,2,FALSE)</f>
        <v>PAT Terri Argus</v>
      </c>
      <c r="C197" s="7" t="s">
        <v>417</v>
      </c>
      <c r="D197" s="37">
        <f>VLOOKUP(B197,'section play'!$M$3:$N$464,2,FALSE)</f>
        <v>0.1</v>
      </c>
      <c r="E197" s="37">
        <f t="shared" si="0"/>
        <v>8.1600000000000006E-2</v>
      </c>
      <c r="F197" s="11">
        <f t="shared" si="1"/>
        <v>197</v>
      </c>
      <c r="G197" s="37" t="str">
        <f t="shared" si="2"/>
        <v>PAT Terri Argus</v>
      </c>
      <c r="H197" s="11">
        <f t="shared" si="3"/>
        <v>197</v>
      </c>
    </row>
    <row r="198" spans="1:8" ht="12.75" customHeight="1" x14ac:dyDescent="0.35">
      <c r="A198" s="6">
        <v>114</v>
      </c>
      <c r="B198" s="7" t="str">
        <f>VLOOKUP(A198,sections!G$19:H$230,2,FALSE)</f>
        <v>HOW Geraldine Rose</v>
      </c>
      <c r="C198" s="7" t="s">
        <v>277</v>
      </c>
      <c r="D198" s="37">
        <f>VLOOKUP(B198,'section play'!$M$3:$N$464,2,FALSE)</f>
        <v>0</v>
      </c>
      <c r="E198" s="37">
        <f t="shared" si="0"/>
        <v>-1.14E-2</v>
      </c>
      <c r="F198" s="11">
        <f t="shared" si="1"/>
        <v>198</v>
      </c>
      <c r="G198" s="37" t="str">
        <f t="shared" si="2"/>
        <v>HOW Geraldine Rose</v>
      </c>
      <c r="H198" s="11">
        <f t="shared" si="3"/>
        <v>198</v>
      </c>
    </row>
    <row r="199" spans="1:8" ht="12.75" customHeight="1" x14ac:dyDescent="0.35">
      <c r="B199" s="7" t="s">
        <v>694</v>
      </c>
      <c r="C199" s="7"/>
      <c r="F199" s="11">
        <v>211</v>
      </c>
      <c r="G199" s="37" t="str">
        <f t="shared" si="2"/>
        <v>BYE</v>
      </c>
      <c r="H199" s="11">
        <f t="shared" si="3"/>
        <v>211</v>
      </c>
    </row>
    <row r="200" spans="1:8" ht="12.75" customHeight="1" x14ac:dyDescent="0.35">
      <c r="B200" s="7" t="s">
        <v>695</v>
      </c>
      <c r="C200" s="7"/>
      <c r="F200" s="11">
        <v>212</v>
      </c>
      <c r="G200" s="37" t="str">
        <f t="shared" si="2"/>
        <v>BYE1</v>
      </c>
      <c r="H200" s="11">
        <f t="shared" si="3"/>
        <v>212</v>
      </c>
    </row>
    <row r="201" spans="1:8" ht="12.75" customHeight="1" x14ac:dyDescent="0.35">
      <c r="B201" s="7" t="s">
        <v>696</v>
      </c>
      <c r="C201" s="7"/>
      <c r="F201" s="11">
        <v>213</v>
      </c>
      <c r="G201" s="37" t="str">
        <f t="shared" si="2"/>
        <v>BYE2</v>
      </c>
      <c r="H201" s="11">
        <f t="shared" si="3"/>
        <v>213</v>
      </c>
    </row>
    <row r="202" spans="1:8" ht="12.75" customHeight="1" x14ac:dyDescent="0.35">
      <c r="B202" s="7" t="s">
        <v>697</v>
      </c>
      <c r="C202" s="7"/>
      <c r="F202" s="11">
        <v>214</v>
      </c>
      <c r="G202" s="37" t="str">
        <f t="shared" si="2"/>
        <v>BYE3</v>
      </c>
      <c r="H202" s="11">
        <f t="shared" si="3"/>
        <v>214</v>
      </c>
    </row>
    <row r="203" spans="1:8" ht="12.75" customHeight="1" x14ac:dyDescent="0.35">
      <c r="B203" s="7" t="s">
        <v>698</v>
      </c>
      <c r="C203" s="7"/>
      <c r="F203" s="11">
        <v>215</v>
      </c>
      <c r="G203" s="37" t="str">
        <f t="shared" si="2"/>
        <v>BYE4</v>
      </c>
      <c r="H203" s="11">
        <f t="shared" si="3"/>
        <v>215</v>
      </c>
    </row>
    <row r="204" spans="1:8" ht="12.75" customHeight="1" x14ac:dyDescent="0.35">
      <c r="B204" s="7" t="s">
        <v>699</v>
      </c>
      <c r="C204" s="7"/>
      <c r="F204" s="11">
        <v>216</v>
      </c>
      <c r="G204" s="37" t="str">
        <f t="shared" si="2"/>
        <v>BYE5</v>
      </c>
      <c r="H204" s="11">
        <f t="shared" si="3"/>
        <v>216</v>
      </c>
    </row>
    <row r="205" spans="1:8" ht="12.75" customHeight="1" x14ac:dyDescent="0.35">
      <c r="B205" s="7" t="s">
        <v>700</v>
      </c>
      <c r="C205" s="7"/>
      <c r="F205" s="11">
        <v>217</v>
      </c>
      <c r="G205" s="37" t="str">
        <f t="shared" si="2"/>
        <v>BYE6</v>
      </c>
      <c r="H205" s="11">
        <f t="shared" si="3"/>
        <v>217</v>
      </c>
    </row>
    <row r="206" spans="1:8" ht="12.75" customHeight="1" x14ac:dyDescent="0.35">
      <c r="B206" s="7" t="s">
        <v>701</v>
      </c>
      <c r="C206" s="7"/>
      <c r="F206" s="11">
        <v>218</v>
      </c>
      <c r="G206" s="37" t="str">
        <f t="shared" si="2"/>
        <v>BYE7</v>
      </c>
      <c r="H206" s="11">
        <f t="shared" si="3"/>
        <v>218</v>
      </c>
    </row>
    <row r="207" spans="1:8" ht="12.75" customHeight="1" x14ac:dyDescent="0.35">
      <c r="B207" s="7" t="s">
        <v>702</v>
      </c>
      <c r="C207" s="7"/>
      <c r="F207" s="11">
        <v>219</v>
      </c>
      <c r="G207" s="37" t="str">
        <f t="shared" si="2"/>
        <v>BYE8</v>
      </c>
      <c r="H207" s="11">
        <f t="shared" si="3"/>
        <v>219</v>
      </c>
    </row>
    <row r="208" spans="1:8" ht="12.75" customHeight="1" x14ac:dyDescent="0.35">
      <c r="B208" s="7" t="s">
        <v>703</v>
      </c>
      <c r="C208" s="7"/>
      <c r="F208" s="11">
        <v>220</v>
      </c>
      <c r="G208" s="37" t="str">
        <f t="shared" si="2"/>
        <v>BYE9</v>
      </c>
      <c r="H208" s="11">
        <f t="shared" si="3"/>
        <v>220</v>
      </c>
    </row>
    <row r="209" spans="2:8" ht="12.75" customHeight="1" x14ac:dyDescent="0.35">
      <c r="B209" s="7" t="s">
        <v>704</v>
      </c>
      <c r="C209" s="7"/>
      <c r="F209" s="11">
        <v>221</v>
      </c>
      <c r="G209" s="37" t="str">
        <f t="shared" si="2"/>
        <v>BYE10</v>
      </c>
      <c r="H209" s="11">
        <f t="shared" si="3"/>
        <v>221</v>
      </c>
    </row>
    <row r="210" spans="2:8" ht="12.75" customHeight="1" x14ac:dyDescent="0.35">
      <c r="B210" s="7" t="s">
        <v>705</v>
      </c>
      <c r="C210" s="7"/>
      <c r="F210" s="11">
        <v>222</v>
      </c>
      <c r="G210" s="37" t="str">
        <f t="shared" si="2"/>
        <v>BYE11</v>
      </c>
      <c r="H210" s="11">
        <f t="shared" si="3"/>
        <v>222</v>
      </c>
    </row>
    <row r="211" spans="2:8" ht="12.75" customHeight="1" x14ac:dyDescent="0.35">
      <c r="B211" s="7" t="s">
        <v>706</v>
      </c>
      <c r="C211" s="7"/>
      <c r="F211" s="11">
        <v>223</v>
      </c>
      <c r="G211" s="37" t="str">
        <f t="shared" si="2"/>
        <v>BYE12</v>
      </c>
      <c r="H211" s="11">
        <f t="shared" si="3"/>
        <v>223</v>
      </c>
    </row>
    <row r="212" spans="2:8" ht="12.75" customHeight="1" x14ac:dyDescent="0.35">
      <c r="B212" s="7" t="s">
        <v>707</v>
      </c>
      <c r="C212" s="7"/>
      <c r="F212" s="11">
        <v>224</v>
      </c>
      <c r="G212" s="37" t="str">
        <f t="shared" si="2"/>
        <v>BYE13</v>
      </c>
      <c r="H212" s="11">
        <f t="shared" si="3"/>
        <v>224</v>
      </c>
    </row>
    <row r="213" spans="2:8" ht="12.75" customHeight="1" x14ac:dyDescent="0.35">
      <c r="B213" s="7" t="s">
        <v>708</v>
      </c>
      <c r="C213" s="7"/>
      <c r="F213" s="11">
        <v>225</v>
      </c>
      <c r="G213" s="37" t="str">
        <f t="shared" si="2"/>
        <v>BYE14</v>
      </c>
      <c r="H213" s="11">
        <f t="shared" si="3"/>
        <v>225</v>
      </c>
    </row>
    <row r="214" spans="2:8" ht="12.75" customHeight="1" x14ac:dyDescent="0.35">
      <c r="B214" s="7" t="s">
        <v>709</v>
      </c>
      <c r="C214" s="7"/>
      <c r="F214" s="11">
        <v>226</v>
      </c>
      <c r="G214" s="37" t="str">
        <f t="shared" si="2"/>
        <v>BYE15</v>
      </c>
      <c r="H214" s="11">
        <f t="shared" si="3"/>
        <v>226</v>
      </c>
    </row>
    <row r="215" spans="2:8" ht="12.75" customHeight="1" x14ac:dyDescent="0.35">
      <c r="B215" s="7" t="s">
        <v>710</v>
      </c>
      <c r="C215" s="7"/>
      <c r="F215" s="11">
        <v>227</v>
      </c>
      <c r="G215" s="37" t="str">
        <f t="shared" si="2"/>
        <v>BYE16</v>
      </c>
      <c r="H215" s="11">
        <f t="shared" si="3"/>
        <v>227</v>
      </c>
    </row>
    <row r="216" spans="2:8" ht="12.75" customHeight="1" x14ac:dyDescent="0.35">
      <c r="B216" s="7" t="s">
        <v>711</v>
      </c>
      <c r="C216" s="7"/>
      <c r="F216" s="11">
        <v>228</v>
      </c>
      <c r="G216" s="37" t="str">
        <f t="shared" si="2"/>
        <v>BYE17</v>
      </c>
      <c r="H216" s="11">
        <f t="shared" si="3"/>
        <v>228</v>
      </c>
    </row>
    <row r="217" spans="2:8" ht="12.75" customHeight="1" x14ac:dyDescent="0.35">
      <c r="B217" s="7" t="s">
        <v>712</v>
      </c>
      <c r="C217" s="7"/>
      <c r="F217" s="11">
        <v>229</v>
      </c>
      <c r="G217" s="37" t="str">
        <f t="shared" si="2"/>
        <v>BYE18</v>
      </c>
      <c r="H217" s="11">
        <f t="shared" si="3"/>
        <v>229</v>
      </c>
    </row>
    <row r="218" spans="2:8" ht="12.75" customHeight="1" x14ac:dyDescent="0.35">
      <c r="B218" s="7" t="s">
        <v>713</v>
      </c>
      <c r="C218" s="7"/>
      <c r="F218" s="11">
        <v>230</v>
      </c>
      <c r="G218" s="37" t="str">
        <f t="shared" si="2"/>
        <v>BYE19</v>
      </c>
      <c r="H218" s="11">
        <f t="shared" si="3"/>
        <v>230</v>
      </c>
    </row>
    <row r="219" spans="2:8" ht="12.75" customHeight="1" x14ac:dyDescent="0.35">
      <c r="B219" s="7" t="s">
        <v>714</v>
      </c>
      <c r="C219" s="7"/>
      <c r="F219" s="11">
        <v>231</v>
      </c>
      <c r="G219" s="37" t="str">
        <f t="shared" si="2"/>
        <v>BYE20</v>
      </c>
      <c r="H219" s="11">
        <f t="shared" si="3"/>
        <v>231</v>
      </c>
    </row>
    <row r="220" spans="2:8" ht="12.75" customHeight="1" x14ac:dyDescent="0.35">
      <c r="B220" s="7" t="s">
        <v>715</v>
      </c>
      <c r="C220" s="7"/>
      <c r="F220" s="11">
        <v>232</v>
      </c>
      <c r="G220" s="37" t="str">
        <f t="shared" si="2"/>
        <v>BYE21</v>
      </c>
      <c r="H220" s="11">
        <f t="shared" si="3"/>
        <v>232</v>
      </c>
    </row>
    <row r="221" spans="2:8" ht="12.75" customHeight="1" x14ac:dyDescent="0.35">
      <c r="B221" s="7" t="s">
        <v>716</v>
      </c>
      <c r="C221" s="7"/>
      <c r="F221" s="11">
        <v>233</v>
      </c>
      <c r="G221" s="37" t="str">
        <f t="shared" si="2"/>
        <v>BYE22</v>
      </c>
      <c r="H221" s="11">
        <f t="shared" si="3"/>
        <v>233</v>
      </c>
    </row>
    <row r="222" spans="2:8" ht="12.75" customHeight="1" x14ac:dyDescent="0.35">
      <c r="B222" s="7" t="s">
        <v>717</v>
      </c>
      <c r="C222" s="7"/>
      <c r="F222" s="11">
        <v>234</v>
      </c>
      <c r="G222" s="37" t="str">
        <f t="shared" si="2"/>
        <v>BYE23</v>
      </c>
      <c r="H222" s="11">
        <f t="shared" si="3"/>
        <v>234</v>
      </c>
    </row>
    <row r="223" spans="2:8" ht="12.75" customHeight="1" x14ac:dyDescent="0.35">
      <c r="B223" s="7" t="s">
        <v>718</v>
      </c>
      <c r="C223" s="7"/>
      <c r="F223" s="11">
        <v>235</v>
      </c>
      <c r="G223" s="37" t="str">
        <f t="shared" si="2"/>
        <v>BYE24</v>
      </c>
      <c r="H223" s="11">
        <f t="shared" si="3"/>
        <v>235</v>
      </c>
    </row>
    <row r="224" spans="2:8" ht="12.75" customHeight="1" x14ac:dyDescent="0.35">
      <c r="B224" s="7" t="s">
        <v>719</v>
      </c>
      <c r="C224" s="7"/>
      <c r="F224" s="11">
        <v>236</v>
      </c>
      <c r="G224" s="37" t="str">
        <f t="shared" si="2"/>
        <v>BYE25</v>
      </c>
      <c r="H224" s="11">
        <f t="shared" si="3"/>
        <v>236</v>
      </c>
    </row>
    <row r="225" spans="2:8" ht="12.75" customHeight="1" x14ac:dyDescent="0.35">
      <c r="B225" s="7" t="s">
        <v>720</v>
      </c>
      <c r="C225" s="7"/>
      <c r="F225" s="11">
        <v>237</v>
      </c>
      <c r="G225" s="37" t="str">
        <f t="shared" si="2"/>
        <v>BYE26</v>
      </c>
      <c r="H225" s="11">
        <f t="shared" si="3"/>
        <v>237</v>
      </c>
    </row>
    <row r="226" spans="2:8" ht="12.75" customHeight="1" x14ac:dyDescent="0.35">
      <c r="B226" s="7" t="s">
        <v>721</v>
      </c>
      <c r="C226" s="7"/>
      <c r="F226" s="11">
        <v>238</v>
      </c>
      <c r="G226" s="37" t="str">
        <f t="shared" si="2"/>
        <v>BYE27</v>
      </c>
      <c r="H226" s="11">
        <f t="shared" si="3"/>
        <v>238</v>
      </c>
    </row>
    <row r="227" spans="2:8" ht="12.75" customHeight="1" x14ac:dyDescent="0.35">
      <c r="B227" s="7" t="s">
        <v>722</v>
      </c>
      <c r="C227" s="7"/>
      <c r="F227" s="11">
        <v>239</v>
      </c>
      <c r="G227" s="37" t="str">
        <f t="shared" si="2"/>
        <v>BYE28</v>
      </c>
      <c r="H227" s="11">
        <f t="shared" si="3"/>
        <v>239</v>
      </c>
    </row>
    <row r="228" spans="2:8" ht="12.75" customHeight="1" x14ac:dyDescent="0.35">
      <c r="B228" s="7" t="s">
        <v>723</v>
      </c>
      <c r="C228" s="7"/>
      <c r="F228" s="11">
        <v>240</v>
      </c>
      <c r="G228" s="37" t="str">
        <f t="shared" si="2"/>
        <v>BYE29</v>
      </c>
      <c r="H228" s="11">
        <f t="shared" si="3"/>
        <v>240</v>
      </c>
    </row>
    <row r="229" spans="2:8" ht="12.75" customHeight="1" x14ac:dyDescent="0.35">
      <c r="B229" s="7" t="s">
        <v>724</v>
      </c>
      <c r="C229" s="7"/>
      <c r="F229" s="11">
        <v>241</v>
      </c>
      <c r="G229" s="37" t="str">
        <f t="shared" si="2"/>
        <v>BYE30</v>
      </c>
      <c r="H229" s="11">
        <f t="shared" si="3"/>
        <v>241</v>
      </c>
    </row>
    <row r="230" spans="2:8" ht="12.75" customHeight="1" x14ac:dyDescent="0.35">
      <c r="B230" s="7" t="s">
        <v>725</v>
      </c>
      <c r="C230" s="7"/>
      <c r="F230" s="11">
        <v>242</v>
      </c>
      <c r="G230" s="37" t="str">
        <f t="shared" si="2"/>
        <v>BYE31</v>
      </c>
      <c r="H230" s="11">
        <f t="shared" si="3"/>
        <v>242</v>
      </c>
    </row>
    <row r="231" spans="2:8" ht="12.75" customHeight="1" x14ac:dyDescent="0.35">
      <c r="B231" s="7" t="s">
        <v>726</v>
      </c>
      <c r="C231" s="7"/>
      <c r="F231" s="11">
        <v>243</v>
      </c>
      <c r="G231" s="37" t="str">
        <f t="shared" si="2"/>
        <v>BYE32</v>
      </c>
      <c r="H231" s="11">
        <f t="shared" si="3"/>
        <v>243</v>
      </c>
    </row>
    <row r="232" spans="2:8" ht="12.75" customHeight="1" x14ac:dyDescent="0.35">
      <c r="B232" s="7" t="s">
        <v>727</v>
      </c>
      <c r="C232" s="7"/>
      <c r="F232" s="11">
        <v>244</v>
      </c>
      <c r="G232" s="37" t="str">
        <f t="shared" si="2"/>
        <v>BYE33</v>
      </c>
      <c r="H232" s="11">
        <f t="shared" si="3"/>
        <v>244</v>
      </c>
    </row>
    <row r="233" spans="2:8" ht="12.75" customHeight="1" x14ac:dyDescent="0.35">
      <c r="B233" s="7"/>
      <c r="C233" s="7"/>
      <c r="F233" s="11"/>
      <c r="H233" s="11"/>
    </row>
    <row r="234" spans="2:8" ht="12.75" customHeight="1" x14ac:dyDescent="0.35">
      <c r="B234" s="7"/>
      <c r="C234" s="7"/>
      <c r="F234" s="11"/>
      <c r="H234" s="11"/>
    </row>
    <row r="235" spans="2:8" ht="12.75" customHeight="1" x14ac:dyDescent="0.35">
      <c r="B235" s="7"/>
      <c r="C235" s="7"/>
      <c r="F235" s="11"/>
      <c r="H235" s="11"/>
    </row>
    <row r="236" spans="2:8" ht="12.75" customHeight="1" x14ac:dyDescent="0.35">
      <c r="B236" s="7"/>
      <c r="C236" s="7"/>
      <c r="F236" s="11"/>
      <c r="H236" s="11"/>
    </row>
    <row r="237" spans="2:8" ht="12.75" customHeight="1" x14ac:dyDescent="0.35">
      <c r="B237" s="7"/>
      <c r="C237" s="7"/>
      <c r="F237" s="11"/>
      <c r="H237" s="11"/>
    </row>
    <row r="238" spans="2:8" ht="12.75" customHeight="1" x14ac:dyDescent="0.35">
      <c r="B238" s="7"/>
      <c r="C238" s="7"/>
      <c r="F238" s="11"/>
      <c r="H238" s="11"/>
    </row>
    <row r="239" spans="2:8" ht="12.75" customHeight="1" x14ac:dyDescent="0.35">
      <c r="B239" s="7"/>
      <c r="C239" s="7"/>
      <c r="F239" s="11"/>
      <c r="H239" s="11"/>
    </row>
    <row r="240" spans="2:8" ht="12.75" customHeight="1" x14ac:dyDescent="0.35">
      <c r="B240" s="7"/>
      <c r="C240" s="7"/>
      <c r="F240" s="11"/>
      <c r="H240" s="11"/>
    </row>
    <row r="241" spans="2:8" ht="12.75" customHeight="1" x14ac:dyDescent="0.35">
      <c r="B241" s="7"/>
      <c r="C241" s="7"/>
      <c r="F241" s="11"/>
      <c r="H241" s="11"/>
    </row>
    <row r="242" spans="2:8" ht="12.75" customHeight="1" x14ac:dyDescent="0.35">
      <c r="B242" s="7"/>
      <c r="C242" s="7"/>
      <c r="F242" s="11"/>
      <c r="H242" s="11"/>
    </row>
    <row r="243" spans="2:8" ht="12.75" customHeight="1" x14ac:dyDescent="0.35">
      <c r="B243" s="7"/>
      <c r="C243" s="7"/>
      <c r="F243" s="11"/>
      <c r="H243" s="11"/>
    </row>
    <row r="244" spans="2:8" ht="12.75" customHeight="1" x14ac:dyDescent="0.35">
      <c r="B244" s="7"/>
      <c r="C244" s="7"/>
      <c r="F244" s="11"/>
      <c r="H244" s="11"/>
    </row>
    <row r="245" spans="2:8" ht="12.75" customHeight="1" x14ac:dyDescent="0.35">
      <c r="B245" s="7"/>
      <c r="C245" s="7"/>
      <c r="F245" s="11"/>
      <c r="H245" s="11"/>
    </row>
    <row r="246" spans="2:8" ht="12.75" customHeight="1" x14ac:dyDescent="0.35">
      <c r="B246" s="7"/>
      <c r="C246" s="7"/>
      <c r="F246" s="11"/>
      <c r="H246" s="11"/>
    </row>
    <row r="247" spans="2:8" ht="12.75" customHeight="1" x14ac:dyDescent="0.35">
      <c r="B247" s="7"/>
      <c r="C247" s="7"/>
      <c r="F247" s="11"/>
      <c r="H247" s="11"/>
    </row>
    <row r="248" spans="2:8" ht="12.75" customHeight="1" x14ac:dyDescent="0.35">
      <c r="B248" s="7"/>
      <c r="C248" s="7"/>
      <c r="F248" s="11"/>
      <c r="H248" s="11"/>
    </row>
    <row r="249" spans="2:8" ht="12.75" customHeight="1" x14ac:dyDescent="0.35">
      <c r="B249" s="7"/>
      <c r="C249" s="7"/>
      <c r="F249" s="11"/>
      <c r="H249" s="11"/>
    </row>
    <row r="250" spans="2:8" ht="12.75" customHeight="1" x14ac:dyDescent="0.35">
      <c r="B250" s="7"/>
      <c r="C250" s="7"/>
      <c r="F250" s="11"/>
      <c r="H250" s="11"/>
    </row>
    <row r="251" spans="2:8" ht="12.75" customHeight="1" x14ac:dyDescent="0.35">
      <c r="B251" s="7"/>
      <c r="C251" s="7"/>
      <c r="F251" s="11"/>
      <c r="H251" s="11"/>
    </row>
    <row r="252" spans="2:8" ht="12.75" customHeight="1" x14ac:dyDescent="0.35">
      <c r="B252" s="7"/>
      <c r="C252" s="7"/>
      <c r="F252" s="11"/>
      <c r="H252" s="11"/>
    </row>
    <row r="253" spans="2:8" ht="12.75" customHeight="1" x14ac:dyDescent="0.35">
      <c r="B253" s="7"/>
      <c r="C253" s="7"/>
      <c r="F253" s="11"/>
      <c r="H253" s="11"/>
    </row>
    <row r="254" spans="2:8" ht="12.75" customHeight="1" x14ac:dyDescent="0.35">
      <c r="B254" s="7"/>
      <c r="C254" s="7"/>
      <c r="F254" s="11"/>
      <c r="H254" s="11"/>
    </row>
    <row r="255" spans="2:8" ht="12.75" customHeight="1" x14ac:dyDescent="0.35">
      <c r="B255" s="7"/>
      <c r="C255" s="7"/>
      <c r="F255" s="11"/>
      <c r="H255" s="11"/>
    </row>
    <row r="256" spans="2:8" ht="12.75" customHeight="1" x14ac:dyDescent="0.35">
      <c r="B256" s="7"/>
      <c r="C256" s="7"/>
      <c r="F256" s="11"/>
      <c r="H256" s="11"/>
    </row>
    <row r="257" spans="2:8" ht="12.75" customHeight="1" x14ac:dyDescent="0.35">
      <c r="B257" s="7"/>
      <c r="C257" s="7"/>
      <c r="F257" s="11"/>
      <c r="H257" s="11"/>
    </row>
    <row r="258" spans="2:8" ht="12.75" customHeight="1" x14ac:dyDescent="0.35">
      <c r="B258" s="7"/>
      <c r="C258" s="7"/>
      <c r="F258" s="11"/>
      <c r="H258" s="11"/>
    </row>
    <row r="259" spans="2:8" ht="12.75" customHeight="1" x14ac:dyDescent="0.35">
      <c r="B259" s="7"/>
      <c r="C259" s="7"/>
      <c r="F259" s="11"/>
      <c r="H259" s="11"/>
    </row>
    <row r="260" spans="2:8" ht="12.75" customHeight="1" x14ac:dyDescent="0.35">
      <c r="B260" s="7"/>
      <c r="C260" s="7"/>
      <c r="F260" s="11"/>
      <c r="H260" s="11"/>
    </row>
    <row r="261" spans="2:8" ht="12.75" customHeight="1" x14ac:dyDescent="0.35">
      <c r="B261" s="7"/>
      <c r="C261" s="7"/>
      <c r="F261" s="11"/>
      <c r="H261" s="11"/>
    </row>
    <row r="262" spans="2:8" ht="12.75" customHeight="1" x14ac:dyDescent="0.35">
      <c r="B262" s="7"/>
      <c r="C262" s="7"/>
      <c r="F262" s="11"/>
      <c r="H262" s="11"/>
    </row>
    <row r="263" spans="2:8" ht="12.75" customHeight="1" x14ac:dyDescent="0.35">
      <c r="B263" s="7"/>
      <c r="C263" s="7"/>
      <c r="F263" s="11"/>
      <c r="H263" s="11"/>
    </row>
    <row r="264" spans="2:8" ht="12.75" customHeight="1" x14ac:dyDescent="0.35">
      <c r="B264" s="7"/>
      <c r="C264" s="7"/>
      <c r="F264" s="11"/>
      <c r="H264" s="11"/>
    </row>
    <row r="265" spans="2:8" ht="12.75" customHeight="1" x14ac:dyDescent="0.35">
      <c r="B265" s="7"/>
      <c r="C265" s="7"/>
      <c r="F265" s="11"/>
      <c r="H265" s="11"/>
    </row>
    <row r="266" spans="2:8" ht="12.75" customHeight="1" x14ac:dyDescent="0.35">
      <c r="B266" s="7"/>
      <c r="C266" s="7"/>
      <c r="F266" s="11"/>
      <c r="H266" s="11"/>
    </row>
    <row r="267" spans="2:8" ht="12.75" customHeight="1" x14ac:dyDescent="0.35">
      <c r="B267" s="7"/>
      <c r="C267" s="7"/>
      <c r="F267" s="11"/>
      <c r="H267" s="11"/>
    </row>
    <row r="268" spans="2:8" ht="12.75" customHeight="1" x14ac:dyDescent="0.35">
      <c r="B268" s="7"/>
      <c r="C268" s="7"/>
      <c r="F268" s="11"/>
      <c r="H268" s="11"/>
    </row>
    <row r="269" spans="2:8" ht="12.75" customHeight="1" x14ac:dyDescent="0.35">
      <c r="B269" s="7"/>
      <c r="C269" s="7"/>
      <c r="F269" s="11"/>
      <c r="H269" s="11"/>
    </row>
    <row r="270" spans="2:8" ht="12.75" customHeight="1" x14ac:dyDescent="0.35">
      <c r="B270" s="7"/>
      <c r="C270" s="7"/>
      <c r="F270" s="11"/>
      <c r="H270" s="11"/>
    </row>
    <row r="271" spans="2:8" ht="12.75" customHeight="1" x14ac:dyDescent="0.35">
      <c r="B271" s="7"/>
      <c r="C271" s="7"/>
      <c r="F271" s="11"/>
      <c r="H271" s="11"/>
    </row>
    <row r="272" spans="2:8" ht="12.75" customHeight="1" x14ac:dyDescent="0.35">
      <c r="B272" s="7"/>
      <c r="C272" s="7"/>
      <c r="F272" s="11"/>
      <c r="H272" s="11"/>
    </row>
    <row r="273" spans="2:8" ht="12.75" customHeight="1" x14ac:dyDescent="0.35">
      <c r="B273" s="7"/>
      <c r="C273" s="7"/>
      <c r="F273" s="11"/>
      <c r="H273" s="11"/>
    </row>
    <row r="274" spans="2:8" ht="12.75" customHeight="1" x14ac:dyDescent="0.35">
      <c r="B274" s="7"/>
      <c r="C274" s="7"/>
      <c r="F274" s="11"/>
      <c r="H274" s="11"/>
    </row>
    <row r="275" spans="2:8" ht="12.75" customHeight="1" x14ac:dyDescent="0.35">
      <c r="B275" s="7"/>
      <c r="C275" s="7"/>
      <c r="F275" s="11"/>
      <c r="H275" s="11"/>
    </row>
    <row r="276" spans="2:8" ht="12.75" customHeight="1" x14ac:dyDescent="0.35">
      <c r="B276" s="7"/>
      <c r="C276" s="7"/>
      <c r="F276" s="11"/>
      <c r="H276" s="11"/>
    </row>
    <row r="277" spans="2:8" ht="12.75" customHeight="1" x14ac:dyDescent="0.35">
      <c r="B277" s="7"/>
      <c r="C277" s="7"/>
      <c r="F277" s="11"/>
      <c r="H277" s="11"/>
    </row>
    <row r="278" spans="2:8" ht="12.75" customHeight="1" x14ac:dyDescent="0.35">
      <c r="B278" s="7"/>
      <c r="C278" s="7"/>
      <c r="F278" s="11"/>
      <c r="H278" s="11"/>
    </row>
    <row r="279" spans="2:8" ht="12.75" customHeight="1" x14ac:dyDescent="0.35">
      <c r="B279" s="7"/>
      <c r="C279" s="7"/>
      <c r="F279" s="11"/>
      <c r="H279" s="11"/>
    </row>
    <row r="280" spans="2:8" ht="12.75" customHeight="1" x14ac:dyDescent="0.35">
      <c r="B280" s="7"/>
      <c r="C280" s="7"/>
      <c r="F280" s="11"/>
      <c r="H280" s="11"/>
    </row>
    <row r="281" spans="2:8" ht="12.75" customHeight="1" x14ac:dyDescent="0.35">
      <c r="B281" s="7"/>
      <c r="C281" s="7"/>
      <c r="F281" s="11"/>
      <c r="H281" s="11"/>
    </row>
    <row r="282" spans="2:8" ht="12.75" customHeight="1" x14ac:dyDescent="0.35">
      <c r="B282" s="7"/>
      <c r="C282" s="7"/>
      <c r="F282" s="11"/>
      <c r="H282" s="11"/>
    </row>
    <row r="283" spans="2:8" ht="12.75" customHeight="1" x14ac:dyDescent="0.35">
      <c r="B283" s="7"/>
      <c r="C283" s="7"/>
      <c r="F283" s="11"/>
      <c r="H283" s="11"/>
    </row>
    <row r="284" spans="2:8" ht="12.75" customHeight="1" x14ac:dyDescent="0.35">
      <c r="B284" s="7"/>
      <c r="C284" s="7"/>
      <c r="F284" s="11"/>
      <c r="H284" s="11"/>
    </row>
    <row r="285" spans="2:8" ht="12.75" customHeight="1" x14ac:dyDescent="0.35">
      <c r="B285" s="7"/>
      <c r="C285" s="7"/>
      <c r="F285" s="11"/>
      <c r="H285" s="11"/>
    </row>
    <row r="286" spans="2:8" ht="12.75" customHeight="1" x14ac:dyDescent="0.35">
      <c r="B286" s="7"/>
      <c r="C286" s="7"/>
      <c r="F286" s="11"/>
      <c r="H286" s="11"/>
    </row>
    <row r="287" spans="2:8" ht="12.75" customHeight="1" x14ac:dyDescent="0.35">
      <c r="B287" s="7"/>
      <c r="C287" s="7"/>
      <c r="F287" s="11"/>
      <c r="H287" s="11"/>
    </row>
    <row r="288" spans="2:8" ht="12.75" customHeight="1" x14ac:dyDescent="0.35">
      <c r="B288" s="7"/>
      <c r="C288" s="7"/>
      <c r="F288" s="11"/>
      <c r="H288" s="11"/>
    </row>
    <row r="289" spans="2:8" ht="12.75" customHeight="1" x14ac:dyDescent="0.35">
      <c r="B289" s="7"/>
      <c r="C289" s="7"/>
      <c r="F289" s="11"/>
      <c r="H289" s="11"/>
    </row>
    <row r="290" spans="2:8" ht="12.75" customHeight="1" x14ac:dyDescent="0.35">
      <c r="B290" s="7"/>
      <c r="C290" s="7"/>
      <c r="F290" s="11"/>
      <c r="H290" s="11"/>
    </row>
    <row r="291" spans="2:8" ht="12.75" customHeight="1" x14ac:dyDescent="0.35">
      <c r="B291" s="7"/>
      <c r="C291" s="7"/>
      <c r="F291" s="11"/>
      <c r="H291" s="11"/>
    </row>
    <row r="292" spans="2:8" ht="12.75" customHeight="1" x14ac:dyDescent="0.35">
      <c r="B292" s="7"/>
      <c r="C292" s="7"/>
      <c r="F292" s="11"/>
      <c r="H292" s="11"/>
    </row>
    <row r="293" spans="2:8" ht="12.75" customHeight="1" x14ac:dyDescent="0.35">
      <c r="B293" s="7"/>
      <c r="C293" s="7"/>
      <c r="F293" s="11"/>
      <c r="H293" s="11"/>
    </row>
    <row r="294" spans="2:8" ht="12.75" customHeight="1" x14ac:dyDescent="0.35">
      <c r="B294" s="7"/>
      <c r="C294" s="7"/>
      <c r="F294" s="11"/>
      <c r="H294" s="11"/>
    </row>
    <row r="295" spans="2:8" ht="12.75" customHeight="1" x14ac:dyDescent="0.35">
      <c r="B295" s="7"/>
      <c r="C295" s="7"/>
      <c r="F295" s="11"/>
      <c r="H295" s="11"/>
    </row>
    <row r="296" spans="2:8" ht="12.75" customHeight="1" x14ac:dyDescent="0.35">
      <c r="B296" s="7"/>
      <c r="C296" s="7"/>
      <c r="F296" s="11"/>
      <c r="H296" s="11"/>
    </row>
    <row r="297" spans="2:8" ht="12.75" customHeight="1" x14ac:dyDescent="0.35">
      <c r="B297" s="7"/>
      <c r="C297" s="7"/>
      <c r="F297" s="11"/>
      <c r="H297" s="11"/>
    </row>
    <row r="298" spans="2:8" ht="12.75" customHeight="1" x14ac:dyDescent="0.35">
      <c r="B298" s="7"/>
      <c r="C298" s="7"/>
      <c r="F298" s="11"/>
      <c r="H298" s="11"/>
    </row>
    <row r="299" spans="2:8" ht="12.75" customHeight="1" x14ac:dyDescent="0.35">
      <c r="B299" s="7"/>
      <c r="C299" s="7"/>
      <c r="F299" s="11"/>
      <c r="H299" s="11"/>
    </row>
    <row r="300" spans="2:8" ht="12.75" customHeight="1" x14ac:dyDescent="0.35">
      <c r="B300" s="7"/>
      <c r="C300" s="7"/>
      <c r="F300" s="11"/>
      <c r="H300" s="11"/>
    </row>
    <row r="301" spans="2:8" ht="12.75" customHeight="1" x14ac:dyDescent="0.35">
      <c r="B301" s="7"/>
      <c r="C301" s="7"/>
      <c r="F301" s="11"/>
      <c r="H301" s="11"/>
    </row>
    <row r="302" spans="2:8" ht="12.75" customHeight="1" x14ac:dyDescent="0.35">
      <c r="B302" s="7"/>
      <c r="C302" s="7"/>
      <c r="F302" s="11"/>
      <c r="H302" s="11"/>
    </row>
    <row r="303" spans="2:8" ht="12.75" customHeight="1" x14ac:dyDescent="0.35">
      <c r="B303" s="7"/>
      <c r="C303" s="7"/>
      <c r="F303" s="11"/>
      <c r="H303" s="11"/>
    </row>
    <row r="304" spans="2:8" ht="12.75" customHeight="1" x14ac:dyDescent="0.35">
      <c r="B304" s="7"/>
      <c r="C304" s="7"/>
      <c r="F304" s="11"/>
      <c r="H304" s="11"/>
    </row>
    <row r="305" spans="2:8" ht="12.75" customHeight="1" x14ac:dyDescent="0.35">
      <c r="B305" s="7"/>
      <c r="C305" s="7"/>
      <c r="F305" s="11"/>
      <c r="H305" s="11"/>
    </row>
    <row r="306" spans="2:8" ht="12.75" customHeight="1" x14ac:dyDescent="0.35">
      <c r="B306" s="7"/>
      <c r="C306" s="7"/>
      <c r="F306" s="11"/>
      <c r="H306" s="11"/>
    </row>
    <row r="307" spans="2:8" ht="12.75" customHeight="1" x14ac:dyDescent="0.35">
      <c r="B307" s="7"/>
      <c r="C307" s="7"/>
      <c r="F307" s="11"/>
      <c r="H307" s="11"/>
    </row>
    <row r="308" spans="2:8" ht="12.75" customHeight="1" x14ac:dyDescent="0.35">
      <c r="B308" s="7"/>
      <c r="C308" s="7"/>
      <c r="F308" s="11"/>
      <c r="H308" s="11"/>
    </row>
    <row r="309" spans="2:8" ht="12.75" customHeight="1" x14ac:dyDescent="0.35">
      <c r="B309" s="7"/>
      <c r="C309" s="7"/>
      <c r="F309" s="11"/>
      <c r="H309" s="11"/>
    </row>
    <row r="310" spans="2:8" ht="12.75" customHeight="1" x14ac:dyDescent="0.35">
      <c r="B310" s="7"/>
      <c r="C310" s="7"/>
      <c r="F310" s="11"/>
      <c r="H310" s="11"/>
    </row>
    <row r="311" spans="2:8" ht="12.75" customHeight="1" x14ac:dyDescent="0.35">
      <c r="B311" s="7"/>
      <c r="C311" s="7"/>
      <c r="F311" s="11"/>
      <c r="H311" s="11"/>
    </row>
    <row r="312" spans="2:8" ht="12.75" customHeight="1" x14ac:dyDescent="0.35">
      <c r="B312" s="7"/>
      <c r="C312" s="7"/>
      <c r="F312" s="11"/>
      <c r="H312" s="11"/>
    </row>
    <row r="313" spans="2:8" ht="12.75" customHeight="1" x14ac:dyDescent="0.35">
      <c r="B313" s="7"/>
      <c r="C313" s="7"/>
      <c r="F313" s="11"/>
      <c r="H313" s="11"/>
    </row>
    <row r="314" spans="2:8" ht="12.75" customHeight="1" x14ac:dyDescent="0.35">
      <c r="B314" s="7"/>
      <c r="C314" s="7"/>
      <c r="F314" s="11"/>
      <c r="H314" s="11"/>
    </row>
    <row r="315" spans="2:8" ht="12.75" customHeight="1" x14ac:dyDescent="0.35">
      <c r="B315" s="7"/>
      <c r="C315" s="7"/>
      <c r="F315" s="11"/>
      <c r="H315" s="11"/>
    </row>
    <row r="316" spans="2:8" ht="12.75" customHeight="1" x14ac:dyDescent="0.35">
      <c r="B316" s="7"/>
      <c r="C316" s="7"/>
      <c r="F316" s="11"/>
      <c r="H316" s="11"/>
    </row>
    <row r="317" spans="2:8" ht="12.75" customHeight="1" x14ac:dyDescent="0.35">
      <c r="B317" s="7"/>
      <c r="C317" s="7"/>
      <c r="F317" s="11"/>
      <c r="H317" s="11"/>
    </row>
    <row r="318" spans="2:8" ht="12.75" customHeight="1" x14ac:dyDescent="0.35">
      <c r="B318" s="7"/>
      <c r="C318" s="7"/>
      <c r="F318" s="11"/>
      <c r="H318" s="11"/>
    </row>
    <row r="319" spans="2:8" ht="12.75" customHeight="1" x14ac:dyDescent="0.35">
      <c r="B319" s="7"/>
      <c r="C319" s="7"/>
      <c r="F319" s="11"/>
      <c r="H319" s="11"/>
    </row>
    <row r="320" spans="2:8" ht="12.75" customHeight="1" x14ac:dyDescent="0.35">
      <c r="B320" s="7"/>
      <c r="C320" s="7"/>
      <c r="F320" s="11"/>
      <c r="H320" s="11"/>
    </row>
    <row r="321" spans="2:8" ht="12.75" customHeight="1" x14ac:dyDescent="0.35">
      <c r="B321" s="7"/>
      <c r="C321" s="7"/>
      <c r="F321" s="11"/>
      <c r="H321" s="11"/>
    </row>
    <row r="322" spans="2:8" ht="12.75" customHeight="1" x14ac:dyDescent="0.35">
      <c r="B322" s="7"/>
      <c r="C322" s="7"/>
      <c r="F322" s="11"/>
      <c r="H322" s="11"/>
    </row>
    <row r="323" spans="2:8" ht="12.75" customHeight="1" x14ac:dyDescent="0.35">
      <c r="B323" s="7"/>
      <c r="C323" s="7"/>
      <c r="F323" s="11"/>
      <c r="H323" s="11"/>
    </row>
    <row r="324" spans="2:8" ht="12.75" customHeight="1" x14ac:dyDescent="0.35">
      <c r="B324" s="7"/>
      <c r="C324" s="7"/>
      <c r="F324" s="11"/>
      <c r="H324" s="11"/>
    </row>
    <row r="325" spans="2:8" ht="12.75" customHeight="1" x14ac:dyDescent="0.35">
      <c r="B325" s="7"/>
      <c r="C325" s="7"/>
      <c r="F325" s="11"/>
      <c r="H325" s="11"/>
    </row>
    <row r="326" spans="2:8" ht="12.75" customHeight="1" x14ac:dyDescent="0.35">
      <c r="B326" s="7"/>
      <c r="C326" s="7"/>
      <c r="F326" s="11"/>
      <c r="H326" s="11"/>
    </row>
    <row r="327" spans="2:8" ht="12.75" customHeight="1" x14ac:dyDescent="0.35">
      <c r="B327" s="7"/>
      <c r="C327" s="7"/>
      <c r="F327" s="11"/>
      <c r="H327" s="11"/>
    </row>
    <row r="328" spans="2:8" ht="12.75" customHeight="1" x14ac:dyDescent="0.35">
      <c r="B328" s="7"/>
      <c r="C328" s="7"/>
      <c r="F328" s="11"/>
      <c r="H328" s="11"/>
    </row>
    <row r="329" spans="2:8" ht="12.75" customHeight="1" x14ac:dyDescent="0.35">
      <c r="B329" s="7"/>
      <c r="C329" s="7"/>
      <c r="F329" s="11"/>
      <c r="H329" s="11"/>
    </row>
    <row r="330" spans="2:8" ht="12.75" customHeight="1" x14ac:dyDescent="0.35">
      <c r="B330" s="7"/>
      <c r="C330" s="7"/>
      <c r="F330" s="11"/>
      <c r="H330" s="11"/>
    </row>
    <row r="331" spans="2:8" ht="12.75" customHeight="1" x14ac:dyDescent="0.35">
      <c r="B331" s="7"/>
      <c r="C331" s="7"/>
      <c r="F331" s="11"/>
      <c r="H331" s="11"/>
    </row>
    <row r="332" spans="2:8" ht="12.75" customHeight="1" x14ac:dyDescent="0.35">
      <c r="B332" s="7"/>
      <c r="C332" s="7"/>
      <c r="F332" s="11"/>
      <c r="H332" s="11"/>
    </row>
    <row r="333" spans="2:8" ht="12.75" customHeight="1" x14ac:dyDescent="0.35">
      <c r="B333" s="7"/>
      <c r="C333" s="7"/>
      <c r="F333" s="11"/>
      <c r="H333" s="11"/>
    </row>
    <row r="334" spans="2:8" ht="12.75" customHeight="1" x14ac:dyDescent="0.35">
      <c r="B334" s="7"/>
      <c r="C334" s="7"/>
      <c r="F334" s="11"/>
      <c r="H334" s="11"/>
    </row>
    <row r="335" spans="2:8" ht="12.75" customHeight="1" x14ac:dyDescent="0.35">
      <c r="B335" s="7"/>
      <c r="C335" s="7"/>
      <c r="F335" s="11"/>
      <c r="H335" s="11"/>
    </row>
    <row r="336" spans="2:8" ht="12.75" customHeight="1" x14ac:dyDescent="0.35">
      <c r="B336" s="7"/>
      <c r="C336" s="7"/>
      <c r="F336" s="11"/>
      <c r="H336" s="11"/>
    </row>
    <row r="337" spans="2:8" ht="12.75" customHeight="1" x14ac:dyDescent="0.35">
      <c r="B337" s="7"/>
      <c r="C337" s="7"/>
      <c r="F337" s="11"/>
      <c r="H337" s="11"/>
    </row>
    <row r="338" spans="2:8" ht="12.75" customHeight="1" x14ac:dyDescent="0.35">
      <c r="B338" s="7"/>
      <c r="C338" s="7"/>
      <c r="F338" s="11"/>
      <c r="H338" s="11"/>
    </row>
    <row r="339" spans="2:8" ht="12.75" customHeight="1" x14ac:dyDescent="0.35">
      <c r="B339" s="7"/>
      <c r="C339" s="7"/>
      <c r="F339" s="11"/>
      <c r="H339" s="11"/>
    </row>
    <row r="340" spans="2:8" ht="12.75" customHeight="1" x14ac:dyDescent="0.35">
      <c r="B340" s="7"/>
      <c r="C340" s="7"/>
      <c r="F340" s="11"/>
      <c r="H340" s="11"/>
    </row>
    <row r="341" spans="2:8" ht="12.75" customHeight="1" x14ac:dyDescent="0.35">
      <c r="B341" s="7"/>
      <c r="C341" s="7"/>
      <c r="F341" s="11"/>
      <c r="H341" s="11"/>
    </row>
    <row r="342" spans="2:8" ht="12.75" customHeight="1" x14ac:dyDescent="0.35">
      <c r="B342" s="7"/>
      <c r="C342" s="7"/>
      <c r="F342" s="11"/>
      <c r="H342" s="11"/>
    </row>
    <row r="343" spans="2:8" ht="12.75" customHeight="1" x14ac:dyDescent="0.35">
      <c r="B343" s="7"/>
      <c r="C343" s="7"/>
      <c r="F343" s="11"/>
      <c r="H343" s="11"/>
    </row>
    <row r="344" spans="2:8" ht="12.75" customHeight="1" x14ac:dyDescent="0.35">
      <c r="B344" s="7"/>
      <c r="C344" s="7"/>
      <c r="F344" s="11"/>
      <c r="H344" s="11"/>
    </row>
    <row r="345" spans="2:8" ht="12.75" customHeight="1" x14ac:dyDescent="0.35">
      <c r="B345" s="7"/>
      <c r="C345" s="7"/>
      <c r="F345" s="11"/>
      <c r="H345" s="11"/>
    </row>
    <row r="346" spans="2:8" ht="12.75" customHeight="1" x14ac:dyDescent="0.35">
      <c r="B346" s="7"/>
      <c r="C346" s="7"/>
      <c r="F346" s="11"/>
      <c r="H346" s="11"/>
    </row>
    <row r="347" spans="2:8" ht="12.75" customHeight="1" x14ac:dyDescent="0.35">
      <c r="B347" s="7"/>
      <c r="C347" s="7"/>
      <c r="F347" s="11"/>
      <c r="H347" s="11"/>
    </row>
    <row r="348" spans="2:8" ht="12.75" customHeight="1" x14ac:dyDescent="0.35">
      <c r="B348" s="7"/>
      <c r="C348" s="7"/>
      <c r="F348" s="11"/>
      <c r="H348" s="11"/>
    </row>
    <row r="349" spans="2:8" ht="12.75" customHeight="1" x14ac:dyDescent="0.35">
      <c r="B349" s="7"/>
      <c r="C349" s="7"/>
      <c r="F349" s="11"/>
      <c r="H349" s="11"/>
    </row>
    <row r="350" spans="2:8" ht="12.75" customHeight="1" x14ac:dyDescent="0.35">
      <c r="B350" s="7"/>
      <c r="C350" s="7"/>
      <c r="F350" s="11"/>
      <c r="H350" s="11"/>
    </row>
    <row r="351" spans="2:8" ht="12.75" customHeight="1" x14ac:dyDescent="0.35">
      <c r="B351" s="7"/>
      <c r="C351" s="7"/>
      <c r="F351" s="11"/>
      <c r="H351" s="11"/>
    </row>
    <row r="352" spans="2:8" ht="12.75" customHeight="1" x14ac:dyDescent="0.35">
      <c r="B352" s="7"/>
      <c r="C352" s="7"/>
      <c r="F352" s="11"/>
      <c r="H352" s="11"/>
    </row>
    <row r="353" spans="2:8" ht="12.75" customHeight="1" x14ac:dyDescent="0.35">
      <c r="B353" s="7"/>
      <c r="C353" s="7"/>
      <c r="F353" s="11"/>
      <c r="H353" s="11"/>
    </row>
    <row r="354" spans="2:8" ht="12.75" customHeight="1" x14ac:dyDescent="0.35">
      <c r="B354" s="7"/>
      <c r="C354" s="7"/>
      <c r="F354" s="11"/>
      <c r="H354" s="11"/>
    </row>
    <row r="355" spans="2:8" ht="12.75" customHeight="1" x14ac:dyDescent="0.35">
      <c r="B355" s="7"/>
      <c r="C355" s="7"/>
      <c r="F355" s="11"/>
      <c r="H355" s="11"/>
    </row>
    <row r="356" spans="2:8" ht="12.75" customHeight="1" x14ac:dyDescent="0.35">
      <c r="B356" s="7"/>
      <c r="C356" s="7"/>
      <c r="F356" s="11"/>
      <c r="H356" s="11"/>
    </row>
    <row r="357" spans="2:8" ht="12.75" customHeight="1" x14ac:dyDescent="0.35">
      <c r="B357" s="7"/>
      <c r="C357" s="7"/>
      <c r="F357" s="11"/>
      <c r="H357" s="11"/>
    </row>
    <row r="358" spans="2:8" ht="12.75" customHeight="1" x14ac:dyDescent="0.35">
      <c r="B358" s="7"/>
      <c r="C358" s="7"/>
      <c r="F358" s="11"/>
      <c r="H358" s="11"/>
    </row>
    <row r="359" spans="2:8" ht="12.75" customHeight="1" x14ac:dyDescent="0.35">
      <c r="B359" s="7"/>
      <c r="C359" s="7"/>
      <c r="F359" s="11"/>
      <c r="H359" s="11"/>
    </row>
    <row r="360" spans="2:8" ht="12.75" customHeight="1" x14ac:dyDescent="0.35">
      <c r="B360" s="7"/>
      <c r="C360" s="7"/>
      <c r="F360" s="11"/>
      <c r="H360" s="11"/>
    </row>
    <row r="361" spans="2:8" ht="12.75" customHeight="1" x14ac:dyDescent="0.35">
      <c r="B361" s="7"/>
      <c r="C361" s="7"/>
      <c r="F361" s="11"/>
      <c r="H361" s="11"/>
    </row>
    <row r="362" spans="2:8" ht="12.75" customHeight="1" x14ac:dyDescent="0.35">
      <c r="B362" s="7"/>
      <c r="C362" s="7"/>
      <c r="F362" s="11"/>
      <c r="H362" s="11"/>
    </row>
    <row r="363" spans="2:8" ht="12.75" customHeight="1" x14ac:dyDescent="0.35">
      <c r="B363" s="7"/>
      <c r="C363" s="7"/>
      <c r="F363" s="11"/>
      <c r="H363" s="11"/>
    </row>
    <row r="364" spans="2:8" ht="12.75" customHeight="1" x14ac:dyDescent="0.35">
      <c r="B364" s="7"/>
      <c r="C364" s="7"/>
      <c r="F364" s="11"/>
      <c r="H364" s="11"/>
    </row>
    <row r="365" spans="2:8" ht="12.75" customHeight="1" x14ac:dyDescent="0.35">
      <c r="B365" s="7"/>
      <c r="C365" s="7"/>
      <c r="F365" s="11"/>
      <c r="H365" s="11"/>
    </row>
    <row r="366" spans="2:8" ht="12.75" customHeight="1" x14ac:dyDescent="0.35">
      <c r="B366" s="7"/>
      <c r="C366" s="7"/>
      <c r="F366" s="11"/>
      <c r="H366" s="11"/>
    </row>
    <row r="367" spans="2:8" ht="12.75" customHeight="1" x14ac:dyDescent="0.35">
      <c r="B367" s="7"/>
      <c r="C367" s="7"/>
      <c r="F367" s="11"/>
      <c r="H367" s="11"/>
    </row>
    <row r="368" spans="2:8" ht="12.75" customHeight="1" x14ac:dyDescent="0.35">
      <c r="B368" s="7"/>
      <c r="C368" s="7"/>
      <c r="F368" s="11"/>
      <c r="H368" s="11"/>
    </row>
    <row r="369" spans="2:8" ht="12.75" customHeight="1" x14ac:dyDescent="0.35">
      <c r="B369" s="7"/>
      <c r="C369" s="7"/>
      <c r="F369" s="11"/>
      <c r="H369" s="11"/>
    </row>
    <row r="370" spans="2:8" ht="12.75" customHeight="1" x14ac:dyDescent="0.35">
      <c r="B370" s="7"/>
      <c r="C370" s="7"/>
      <c r="F370" s="11"/>
      <c r="H370" s="11"/>
    </row>
    <row r="371" spans="2:8" ht="12.75" customHeight="1" x14ac:dyDescent="0.35">
      <c r="B371" s="7"/>
      <c r="C371" s="7"/>
      <c r="F371" s="11"/>
      <c r="H371" s="11"/>
    </row>
    <row r="372" spans="2:8" ht="12.75" customHeight="1" x14ac:dyDescent="0.35">
      <c r="B372" s="7"/>
      <c r="C372" s="7"/>
      <c r="F372" s="11"/>
      <c r="H372" s="11"/>
    </row>
    <row r="373" spans="2:8" ht="12.75" customHeight="1" x14ac:dyDescent="0.35">
      <c r="B373" s="7"/>
      <c r="C373" s="7"/>
      <c r="F373" s="11"/>
      <c r="H373" s="11"/>
    </row>
    <row r="374" spans="2:8" ht="12.75" customHeight="1" x14ac:dyDescent="0.35">
      <c r="B374" s="7"/>
      <c r="C374" s="7"/>
      <c r="F374" s="11"/>
      <c r="H374" s="11"/>
    </row>
    <row r="375" spans="2:8" ht="12.75" customHeight="1" x14ac:dyDescent="0.35">
      <c r="B375" s="7"/>
      <c r="C375" s="7"/>
      <c r="F375" s="11"/>
      <c r="H375" s="11"/>
    </row>
    <row r="376" spans="2:8" ht="12.75" customHeight="1" x14ac:dyDescent="0.35">
      <c r="B376" s="7"/>
      <c r="C376" s="7"/>
      <c r="F376" s="11"/>
      <c r="H376" s="11"/>
    </row>
    <row r="377" spans="2:8" ht="12.75" customHeight="1" x14ac:dyDescent="0.35">
      <c r="B377" s="7"/>
      <c r="C377" s="7"/>
      <c r="F377" s="11"/>
      <c r="H377" s="11"/>
    </row>
    <row r="378" spans="2:8" ht="12.75" customHeight="1" x14ac:dyDescent="0.35">
      <c r="B378" s="7"/>
      <c r="C378" s="7"/>
      <c r="F378" s="11"/>
      <c r="H378" s="11"/>
    </row>
    <row r="379" spans="2:8" ht="12.75" customHeight="1" x14ac:dyDescent="0.35">
      <c r="B379" s="7"/>
      <c r="C379" s="7"/>
      <c r="F379" s="11"/>
      <c r="H379" s="11"/>
    </row>
    <row r="380" spans="2:8" ht="12.75" customHeight="1" x14ac:dyDescent="0.35">
      <c r="B380" s="7"/>
      <c r="C380" s="7"/>
      <c r="F380" s="11"/>
      <c r="H380" s="11"/>
    </row>
    <row r="381" spans="2:8" ht="12.75" customHeight="1" x14ac:dyDescent="0.35">
      <c r="B381" s="7"/>
      <c r="C381" s="7"/>
      <c r="F381" s="11"/>
      <c r="H381" s="11"/>
    </row>
    <row r="382" spans="2:8" ht="12.75" customHeight="1" x14ac:dyDescent="0.35">
      <c r="B382" s="7"/>
      <c r="C382" s="7"/>
      <c r="F382" s="11"/>
      <c r="H382" s="11"/>
    </row>
    <row r="383" spans="2:8" ht="12.75" customHeight="1" x14ac:dyDescent="0.35">
      <c r="B383" s="7"/>
      <c r="C383" s="7"/>
      <c r="F383" s="11"/>
      <c r="H383" s="11"/>
    </row>
    <row r="384" spans="2:8" ht="12.75" customHeight="1" x14ac:dyDescent="0.35">
      <c r="B384" s="7"/>
      <c r="C384" s="7"/>
      <c r="F384" s="11"/>
      <c r="H384" s="11"/>
    </row>
    <row r="385" spans="2:8" ht="12.75" customHeight="1" x14ac:dyDescent="0.35">
      <c r="B385" s="7"/>
      <c r="C385" s="7"/>
      <c r="F385" s="11"/>
      <c r="H385" s="11"/>
    </row>
    <row r="386" spans="2:8" ht="12.75" customHeight="1" x14ac:dyDescent="0.35">
      <c r="B386" s="7"/>
      <c r="C386" s="7"/>
      <c r="F386" s="11"/>
      <c r="H386" s="11"/>
    </row>
    <row r="387" spans="2:8" ht="12.75" customHeight="1" x14ac:dyDescent="0.35">
      <c r="B387" s="7"/>
      <c r="C387" s="7"/>
      <c r="F387" s="11"/>
      <c r="H387" s="11"/>
    </row>
    <row r="388" spans="2:8" ht="12.75" customHeight="1" x14ac:dyDescent="0.35">
      <c r="B388" s="7"/>
      <c r="C388" s="7"/>
      <c r="F388" s="11"/>
      <c r="H388" s="11"/>
    </row>
    <row r="389" spans="2:8" ht="12.75" customHeight="1" x14ac:dyDescent="0.35">
      <c r="B389" s="7"/>
      <c r="C389" s="7"/>
      <c r="F389" s="11"/>
      <c r="H389" s="11"/>
    </row>
    <row r="390" spans="2:8" ht="12.75" customHeight="1" x14ac:dyDescent="0.35">
      <c r="B390" s="7"/>
      <c r="C390" s="7"/>
      <c r="F390" s="11"/>
      <c r="H390" s="11"/>
    </row>
    <row r="391" spans="2:8" ht="12.75" customHeight="1" x14ac:dyDescent="0.35">
      <c r="B391" s="7"/>
      <c r="C391" s="7"/>
      <c r="F391" s="11"/>
      <c r="H391" s="11"/>
    </row>
    <row r="392" spans="2:8" ht="12.75" customHeight="1" x14ac:dyDescent="0.35">
      <c r="B392" s="7"/>
      <c r="C392" s="7"/>
      <c r="F392" s="11"/>
      <c r="H392" s="11"/>
    </row>
    <row r="393" spans="2:8" ht="12.75" customHeight="1" x14ac:dyDescent="0.35">
      <c r="B393" s="7"/>
      <c r="C393" s="7"/>
      <c r="F393" s="11"/>
      <c r="H393" s="11"/>
    </row>
    <row r="394" spans="2:8" ht="12.75" customHeight="1" x14ac:dyDescent="0.35">
      <c r="B394" s="7"/>
      <c r="C394" s="7"/>
      <c r="F394" s="11"/>
      <c r="H394" s="11"/>
    </row>
    <row r="395" spans="2:8" ht="12.75" customHeight="1" x14ac:dyDescent="0.35">
      <c r="B395" s="7"/>
      <c r="C395" s="7"/>
      <c r="F395" s="11"/>
      <c r="H395" s="11"/>
    </row>
    <row r="396" spans="2:8" ht="12.75" customHeight="1" x14ac:dyDescent="0.35">
      <c r="B396" s="7"/>
      <c r="C396" s="7"/>
      <c r="F396" s="11"/>
      <c r="H396" s="11"/>
    </row>
    <row r="397" spans="2:8" ht="12.75" customHeight="1" x14ac:dyDescent="0.35">
      <c r="B397" s="7"/>
      <c r="C397" s="7"/>
      <c r="F397" s="11"/>
      <c r="H397" s="11"/>
    </row>
    <row r="398" spans="2:8" ht="12.75" customHeight="1" x14ac:dyDescent="0.35">
      <c r="B398" s="7"/>
      <c r="C398" s="7"/>
      <c r="F398" s="11"/>
      <c r="H398" s="11"/>
    </row>
    <row r="399" spans="2:8" ht="12.75" customHeight="1" x14ac:dyDescent="0.35">
      <c r="B399" s="7"/>
      <c r="C399" s="7"/>
      <c r="F399" s="11"/>
      <c r="H399" s="11"/>
    </row>
    <row r="400" spans="2:8" ht="12.75" customHeight="1" x14ac:dyDescent="0.35">
      <c r="B400" s="7"/>
      <c r="C400" s="7"/>
      <c r="F400" s="11"/>
      <c r="H400" s="11"/>
    </row>
    <row r="401" spans="2:8" ht="12.75" customHeight="1" x14ac:dyDescent="0.35">
      <c r="B401" s="7"/>
      <c r="C401" s="7"/>
      <c r="F401" s="11"/>
      <c r="H401" s="11"/>
    </row>
    <row r="402" spans="2:8" ht="12.75" customHeight="1" x14ac:dyDescent="0.35">
      <c r="B402" s="7"/>
      <c r="C402" s="7"/>
      <c r="F402" s="11"/>
      <c r="H402" s="11"/>
    </row>
    <row r="403" spans="2:8" ht="12.75" customHeight="1" x14ac:dyDescent="0.35">
      <c r="B403" s="7"/>
      <c r="C403" s="7"/>
      <c r="F403" s="11"/>
      <c r="H403" s="11"/>
    </row>
    <row r="404" spans="2:8" ht="12.75" customHeight="1" x14ac:dyDescent="0.35">
      <c r="B404" s="7"/>
      <c r="C404" s="7"/>
      <c r="F404" s="11"/>
      <c r="H404" s="11"/>
    </row>
    <row r="405" spans="2:8" ht="12.75" customHeight="1" x14ac:dyDescent="0.35">
      <c r="B405" s="7"/>
      <c r="C405" s="7"/>
      <c r="F405" s="11"/>
      <c r="H405" s="11"/>
    </row>
    <row r="406" spans="2:8" ht="12.75" customHeight="1" x14ac:dyDescent="0.35">
      <c r="B406" s="7"/>
      <c r="C406" s="7"/>
      <c r="F406" s="11"/>
      <c r="H406" s="11"/>
    </row>
    <row r="407" spans="2:8" ht="12.75" customHeight="1" x14ac:dyDescent="0.35">
      <c r="B407" s="7"/>
      <c r="C407" s="7"/>
      <c r="F407" s="11"/>
      <c r="H407" s="11"/>
    </row>
    <row r="408" spans="2:8" ht="12.75" customHeight="1" x14ac:dyDescent="0.35">
      <c r="B408" s="7"/>
      <c r="C408" s="7"/>
      <c r="F408" s="11"/>
      <c r="H408" s="11"/>
    </row>
    <row r="409" spans="2:8" ht="12.75" customHeight="1" x14ac:dyDescent="0.35">
      <c r="B409" s="7"/>
      <c r="C409" s="7"/>
      <c r="F409" s="11"/>
      <c r="H409" s="11"/>
    </row>
    <row r="410" spans="2:8" ht="12.75" customHeight="1" x14ac:dyDescent="0.35">
      <c r="B410" s="7"/>
      <c r="C410" s="7"/>
      <c r="F410" s="11"/>
      <c r="H410" s="11"/>
    </row>
    <row r="411" spans="2:8" ht="12.75" customHeight="1" x14ac:dyDescent="0.35">
      <c r="B411" s="7"/>
      <c r="C411" s="7"/>
      <c r="F411" s="11"/>
      <c r="H411" s="11"/>
    </row>
    <row r="412" spans="2:8" ht="12.75" customHeight="1" x14ac:dyDescent="0.35">
      <c r="B412" s="7"/>
      <c r="C412" s="7"/>
      <c r="F412" s="11"/>
      <c r="H412" s="11"/>
    </row>
    <row r="413" spans="2:8" ht="12.75" customHeight="1" x14ac:dyDescent="0.35">
      <c r="B413" s="7"/>
      <c r="C413" s="7"/>
      <c r="F413" s="11"/>
      <c r="H413" s="11"/>
    </row>
    <row r="414" spans="2:8" ht="12.75" customHeight="1" x14ac:dyDescent="0.35">
      <c r="B414" s="7"/>
      <c r="C414" s="7"/>
      <c r="F414" s="11"/>
      <c r="H414" s="11"/>
    </row>
    <row r="415" spans="2:8" ht="12.75" customHeight="1" x14ac:dyDescent="0.35">
      <c r="B415" s="7"/>
      <c r="C415" s="7"/>
      <c r="F415" s="11"/>
      <c r="H415" s="11"/>
    </row>
    <row r="416" spans="2:8" ht="12.75" customHeight="1" x14ac:dyDescent="0.35">
      <c r="B416" s="7"/>
      <c r="C416" s="7"/>
      <c r="F416" s="11"/>
      <c r="H416" s="11"/>
    </row>
    <row r="417" spans="2:8" ht="12.75" customHeight="1" x14ac:dyDescent="0.35">
      <c r="B417" s="7"/>
      <c r="C417" s="7"/>
      <c r="F417" s="11"/>
      <c r="H417" s="11"/>
    </row>
    <row r="418" spans="2:8" ht="12.75" customHeight="1" x14ac:dyDescent="0.35">
      <c r="B418" s="7"/>
      <c r="C418" s="7"/>
      <c r="F418" s="11"/>
      <c r="H418" s="11"/>
    </row>
    <row r="419" spans="2:8" ht="12.75" customHeight="1" x14ac:dyDescent="0.35">
      <c r="B419" s="7"/>
      <c r="C419" s="7"/>
      <c r="F419" s="11"/>
      <c r="H419" s="11"/>
    </row>
    <row r="420" spans="2:8" ht="12.75" customHeight="1" x14ac:dyDescent="0.35">
      <c r="B420" s="7"/>
      <c r="C420" s="7"/>
      <c r="F420" s="11"/>
      <c r="H420" s="11"/>
    </row>
    <row r="421" spans="2:8" ht="12.75" customHeight="1" x14ac:dyDescent="0.35">
      <c r="B421" s="7"/>
      <c r="C421" s="7"/>
      <c r="F421" s="11"/>
      <c r="H421" s="11"/>
    </row>
    <row r="422" spans="2:8" ht="12.75" customHeight="1" x14ac:dyDescent="0.35">
      <c r="B422" s="7"/>
      <c r="C422" s="7"/>
      <c r="F422" s="11"/>
      <c r="H422" s="11"/>
    </row>
    <row r="423" spans="2:8" ht="12.75" customHeight="1" x14ac:dyDescent="0.35">
      <c r="B423" s="7"/>
      <c r="C423" s="7"/>
      <c r="F423" s="11"/>
      <c r="H423" s="11"/>
    </row>
    <row r="424" spans="2:8" ht="12.75" customHeight="1" x14ac:dyDescent="0.35">
      <c r="B424" s="7"/>
      <c r="C424" s="7"/>
      <c r="F424" s="11"/>
      <c r="H424" s="11"/>
    </row>
    <row r="425" spans="2:8" ht="12.75" customHeight="1" x14ac:dyDescent="0.35">
      <c r="B425" s="7"/>
      <c r="C425" s="7"/>
      <c r="F425" s="11"/>
      <c r="H425" s="11"/>
    </row>
    <row r="426" spans="2:8" ht="12.75" customHeight="1" x14ac:dyDescent="0.35">
      <c r="B426" s="7"/>
      <c r="C426" s="7"/>
      <c r="F426" s="11"/>
      <c r="H426" s="11"/>
    </row>
    <row r="427" spans="2:8" ht="12.75" customHeight="1" x14ac:dyDescent="0.35">
      <c r="B427" s="7"/>
      <c r="C427" s="7"/>
      <c r="F427" s="11"/>
      <c r="H427" s="11"/>
    </row>
    <row r="428" spans="2:8" ht="12.75" customHeight="1" x14ac:dyDescent="0.35">
      <c r="B428" s="7"/>
      <c r="C428" s="7"/>
      <c r="F428" s="11"/>
      <c r="H428" s="11"/>
    </row>
    <row r="429" spans="2:8" ht="12.75" customHeight="1" x14ac:dyDescent="0.35">
      <c r="B429" s="7"/>
      <c r="C429" s="7"/>
      <c r="F429" s="11"/>
      <c r="H429" s="11"/>
    </row>
    <row r="430" spans="2:8" ht="12.75" customHeight="1" x14ac:dyDescent="0.35">
      <c r="B430" s="7"/>
      <c r="C430" s="7"/>
      <c r="F430" s="11"/>
      <c r="H430" s="11"/>
    </row>
    <row r="431" spans="2:8" ht="12.75" customHeight="1" x14ac:dyDescent="0.35">
      <c r="B431" s="7"/>
      <c r="C431" s="7"/>
      <c r="F431" s="11"/>
      <c r="H431" s="11"/>
    </row>
    <row r="432" spans="2:8" ht="12.75" customHeight="1" x14ac:dyDescent="0.35">
      <c r="B432" s="7"/>
      <c r="C432" s="7"/>
      <c r="F432" s="11"/>
      <c r="H432" s="11"/>
    </row>
    <row r="433" spans="2:8" ht="12.75" customHeight="1" x14ac:dyDescent="0.35">
      <c r="B433" s="7"/>
      <c r="C433" s="7"/>
      <c r="F433" s="11"/>
      <c r="H433" s="11"/>
    </row>
    <row r="434" spans="2:8" ht="12.75" customHeight="1" x14ac:dyDescent="0.35">
      <c r="B434" s="7"/>
      <c r="C434" s="7"/>
      <c r="F434" s="11"/>
      <c r="H434" s="11"/>
    </row>
    <row r="435" spans="2:8" ht="12.75" customHeight="1" x14ac:dyDescent="0.35">
      <c r="B435" s="7"/>
      <c r="C435" s="7"/>
      <c r="F435" s="11"/>
      <c r="H435" s="11"/>
    </row>
    <row r="436" spans="2:8" ht="12.75" customHeight="1" x14ac:dyDescent="0.35">
      <c r="B436" s="7"/>
      <c r="C436" s="7"/>
      <c r="F436" s="11"/>
      <c r="H436" s="11"/>
    </row>
    <row r="437" spans="2:8" ht="12.75" customHeight="1" x14ac:dyDescent="0.35">
      <c r="B437" s="7"/>
      <c r="C437" s="7"/>
      <c r="F437" s="11"/>
      <c r="H437" s="11"/>
    </row>
    <row r="438" spans="2:8" ht="12.75" customHeight="1" x14ac:dyDescent="0.35">
      <c r="B438" s="7"/>
      <c r="C438" s="7"/>
      <c r="F438" s="11"/>
      <c r="H438" s="11"/>
    </row>
    <row r="439" spans="2:8" ht="12.75" customHeight="1" x14ac:dyDescent="0.35">
      <c r="B439" s="7"/>
      <c r="C439" s="7"/>
      <c r="F439" s="11"/>
      <c r="H439" s="11"/>
    </row>
    <row r="440" spans="2:8" ht="12.75" customHeight="1" x14ac:dyDescent="0.35">
      <c r="B440" s="7"/>
      <c r="C440" s="7"/>
      <c r="F440" s="11"/>
      <c r="H440" s="11"/>
    </row>
    <row r="441" spans="2:8" ht="12.75" customHeight="1" x14ac:dyDescent="0.35">
      <c r="B441" s="7"/>
      <c r="C441" s="7"/>
      <c r="F441" s="11"/>
      <c r="H441" s="11"/>
    </row>
    <row r="442" spans="2:8" ht="12.75" customHeight="1" x14ac:dyDescent="0.35">
      <c r="B442" s="7"/>
      <c r="C442" s="7"/>
      <c r="F442" s="11"/>
      <c r="H442" s="11"/>
    </row>
    <row r="443" spans="2:8" ht="12.75" customHeight="1" x14ac:dyDescent="0.35">
      <c r="B443" s="7"/>
      <c r="C443" s="7"/>
      <c r="F443" s="11"/>
      <c r="H443" s="11"/>
    </row>
    <row r="444" spans="2:8" ht="12.75" customHeight="1" x14ac:dyDescent="0.35">
      <c r="B444" s="7"/>
      <c r="C444" s="7"/>
      <c r="F444" s="11"/>
      <c r="H444" s="11"/>
    </row>
    <row r="445" spans="2:8" ht="12.75" customHeight="1" x14ac:dyDescent="0.35">
      <c r="B445" s="7"/>
      <c r="C445" s="7"/>
      <c r="F445" s="11"/>
      <c r="H445" s="11"/>
    </row>
    <row r="446" spans="2:8" ht="12.75" customHeight="1" x14ac:dyDescent="0.35">
      <c r="B446" s="7"/>
      <c r="C446" s="7"/>
      <c r="F446" s="11"/>
      <c r="H446" s="11"/>
    </row>
    <row r="447" spans="2:8" ht="12.75" customHeight="1" x14ac:dyDescent="0.35">
      <c r="B447" s="7"/>
      <c r="C447" s="7"/>
      <c r="F447" s="11"/>
      <c r="H447" s="11"/>
    </row>
    <row r="448" spans="2:8" ht="12.75" customHeight="1" x14ac:dyDescent="0.35">
      <c r="B448" s="7"/>
      <c r="C448" s="7"/>
      <c r="F448" s="11"/>
      <c r="H448" s="11"/>
    </row>
    <row r="449" spans="2:8" ht="12.75" customHeight="1" x14ac:dyDescent="0.35">
      <c r="B449" s="7"/>
      <c r="C449" s="7"/>
      <c r="F449" s="11"/>
      <c r="H449" s="11"/>
    </row>
    <row r="450" spans="2:8" ht="12.75" customHeight="1" x14ac:dyDescent="0.35">
      <c r="B450" s="7"/>
      <c r="C450" s="7"/>
      <c r="F450" s="11"/>
      <c r="H450" s="11"/>
    </row>
    <row r="451" spans="2:8" ht="12.75" customHeight="1" x14ac:dyDescent="0.35">
      <c r="B451" s="7"/>
      <c r="C451" s="7"/>
      <c r="F451" s="11"/>
      <c r="H451" s="11"/>
    </row>
    <row r="452" spans="2:8" ht="12.75" customHeight="1" x14ac:dyDescent="0.35">
      <c r="B452" s="7"/>
      <c r="C452" s="7"/>
      <c r="F452" s="11"/>
      <c r="H452" s="11"/>
    </row>
    <row r="453" spans="2:8" ht="12.75" customHeight="1" x14ac:dyDescent="0.35">
      <c r="B453" s="7"/>
      <c r="C453" s="7"/>
      <c r="F453" s="11"/>
      <c r="H453" s="11"/>
    </row>
    <row r="454" spans="2:8" ht="12.75" customHeight="1" x14ac:dyDescent="0.35">
      <c r="B454" s="7"/>
      <c r="C454" s="7"/>
      <c r="F454" s="11"/>
      <c r="H454" s="11"/>
    </row>
    <row r="455" spans="2:8" ht="12.75" customHeight="1" x14ac:dyDescent="0.35">
      <c r="B455" s="7"/>
      <c r="C455" s="7"/>
      <c r="F455" s="11"/>
      <c r="H455" s="11"/>
    </row>
    <row r="456" spans="2:8" ht="12.75" customHeight="1" x14ac:dyDescent="0.35">
      <c r="B456" s="7"/>
      <c r="C456" s="7"/>
      <c r="F456" s="11"/>
      <c r="H456" s="11"/>
    </row>
    <row r="457" spans="2:8" ht="12.75" customHeight="1" x14ac:dyDescent="0.35">
      <c r="B457" s="7"/>
      <c r="C457" s="7"/>
      <c r="F457" s="11"/>
      <c r="H457" s="11"/>
    </row>
    <row r="458" spans="2:8" ht="12.75" customHeight="1" x14ac:dyDescent="0.35">
      <c r="B458" s="7"/>
      <c r="C458" s="7"/>
      <c r="F458" s="11"/>
      <c r="H458" s="11"/>
    </row>
    <row r="459" spans="2:8" ht="12.75" customHeight="1" x14ac:dyDescent="0.35">
      <c r="B459" s="7"/>
      <c r="C459" s="7"/>
      <c r="F459" s="11"/>
      <c r="H459" s="11"/>
    </row>
    <row r="460" spans="2:8" ht="12.75" customHeight="1" x14ac:dyDescent="0.35">
      <c r="B460" s="7"/>
      <c r="C460" s="7"/>
      <c r="F460" s="11"/>
      <c r="H460" s="11"/>
    </row>
    <row r="461" spans="2:8" ht="12.75" customHeight="1" x14ac:dyDescent="0.35">
      <c r="B461" s="7"/>
      <c r="C461" s="7"/>
      <c r="F461" s="11"/>
      <c r="H461" s="11"/>
    </row>
    <row r="462" spans="2:8" ht="12.75" customHeight="1" x14ac:dyDescent="0.35">
      <c r="B462" s="7"/>
      <c r="C462" s="7"/>
      <c r="F462" s="11"/>
      <c r="H462" s="11"/>
    </row>
    <row r="463" spans="2:8" ht="12.75" customHeight="1" x14ac:dyDescent="0.35">
      <c r="B463" s="7"/>
      <c r="C463" s="7"/>
      <c r="F463" s="11"/>
      <c r="H463" s="11"/>
    </row>
    <row r="464" spans="2:8" ht="12.75" customHeight="1" x14ac:dyDescent="0.35">
      <c r="B464" s="7"/>
      <c r="C464" s="7"/>
      <c r="F464" s="11"/>
      <c r="H464" s="11"/>
    </row>
    <row r="465" spans="2:8" ht="12.75" customHeight="1" x14ac:dyDescent="0.35">
      <c r="B465" s="7"/>
      <c r="C465" s="7"/>
      <c r="F465" s="11"/>
      <c r="H465" s="11"/>
    </row>
    <row r="466" spans="2:8" ht="12.75" customHeight="1" x14ac:dyDescent="0.35">
      <c r="B466" s="7"/>
      <c r="C466" s="7"/>
      <c r="F466" s="11"/>
      <c r="H466" s="11"/>
    </row>
    <row r="467" spans="2:8" ht="12.75" customHeight="1" x14ac:dyDescent="0.35">
      <c r="B467" s="7"/>
      <c r="C467" s="7"/>
      <c r="F467" s="11"/>
      <c r="H467" s="11"/>
    </row>
    <row r="468" spans="2:8" ht="12.75" customHeight="1" x14ac:dyDescent="0.35">
      <c r="B468" s="7"/>
      <c r="C468" s="7"/>
      <c r="F468" s="11"/>
      <c r="H468" s="11"/>
    </row>
    <row r="469" spans="2:8" ht="12.75" customHeight="1" x14ac:dyDescent="0.35">
      <c r="B469" s="7"/>
      <c r="C469" s="7"/>
      <c r="F469" s="11"/>
      <c r="H469" s="11"/>
    </row>
    <row r="470" spans="2:8" ht="12.75" customHeight="1" x14ac:dyDescent="0.35">
      <c r="B470" s="7"/>
      <c r="C470" s="7"/>
      <c r="F470" s="11"/>
      <c r="H470" s="11"/>
    </row>
    <row r="471" spans="2:8" ht="12.75" customHeight="1" x14ac:dyDescent="0.35">
      <c r="B471" s="7"/>
      <c r="C471" s="7"/>
      <c r="F471" s="11"/>
      <c r="H471" s="11"/>
    </row>
    <row r="472" spans="2:8" ht="12.75" customHeight="1" x14ac:dyDescent="0.35">
      <c r="B472" s="7"/>
      <c r="C472" s="7"/>
      <c r="F472" s="11"/>
      <c r="H472" s="11"/>
    </row>
    <row r="473" spans="2:8" ht="12.75" customHeight="1" x14ac:dyDescent="0.35">
      <c r="B473" s="7"/>
      <c r="C473" s="7"/>
      <c r="F473" s="11"/>
      <c r="H473" s="11"/>
    </row>
    <row r="474" spans="2:8" ht="12.75" customHeight="1" x14ac:dyDescent="0.35">
      <c r="B474" s="7"/>
      <c r="C474" s="7"/>
      <c r="F474" s="11"/>
      <c r="H474" s="11"/>
    </row>
    <row r="475" spans="2:8" ht="12.75" customHeight="1" x14ac:dyDescent="0.35">
      <c r="B475" s="7"/>
      <c r="C475" s="7"/>
      <c r="F475" s="11"/>
      <c r="H475" s="11"/>
    </row>
    <row r="476" spans="2:8" ht="12.75" customHeight="1" x14ac:dyDescent="0.35">
      <c r="B476" s="7"/>
      <c r="C476" s="7"/>
      <c r="F476" s="11"/>
      <c r="H476" s="11"/>
    </row>
    <row r="477" spans="2:8" ht="12.75" customHeight="1" x14ac:dyDescent="0.35">
      <c r="B477" s="7"/>
      <c r="C477" s="7"/>
      <c r="F477" s="11"/>
      <c r="H477" s="11"/>
    </row>
    <row r="478" spans="2:8" ht="12.75" customHeight="1" x14ac:dyDescent="0.35">
      <c r="B478" s="7"/>
      <c r="C478" s="7"/>
      <c r="F478" s="11"/>
      <c r="H478" s="11"/>
    </row>
    <row r="479" spans="2:8" ht="12.75" customHeight="1" x14ac:dyDescent="0.35">
      <c r="B479" s="7"/>
      <c r="C479" s="7"/>
      <c r="F479" s="11"/>
      <c r="H479" s="11"/>
    </row>
    <row r="480" spans="2:8" ht="12.75" customHeight="1" x14ac:dyDescent="0.35">
      <c r="B480" s="7"/>
      <c r="C480" s="7"/>
      <c r="F480" s="11"/>
      <c r="H480" s="11"/>
    </row>
    <row r="481" spans="2:8" ht="12.75" customHeight="1" x14ac:dyDescent="0.35">
      <c r="B481" s="7"/>
      <c r="C481" s="7"/>
      <c r="F481" s="11"/>
      <c r="H481" s="11"/>
    </row>
    <row r="482" spans="2:8" ht="12.75" customHeight="1" x14ac:dyDescent="0.35">
      <c r="B482" s="7"/>
      <c r="C482" s="7"/>
      <c r="F482" s="11"/>
      <c r="H482" s="11"/>
    </row>
    <row r="483" spans="2:8" ht="12.75" customHeight="1" x14ac:dyDescent="0.35">
      <c r="B483" s="7"/>
      <c r="C483" s="7"/>
      <c r="F483" s="11"/>
      <c r="H483" s="11"/>
    </row>
    <row r="484" spans="2:8" ht="12.75" customHeight="1" x14ac:dyDescent="0.35">
      <c r="B484" s="7"/>
      <c r="C484" s="7"/>
      <c r="F484" s="11"/>
      <c r="H484" s="11"/>
    </row>
    <row r="485" spans="2:8" ht="12.75" customHeight="1" x14ac:dyDescent="0.35">
      <c r="B485" s="7"/>
      <c r="C485" s="7"/>
      <c r="F485" s="11"/>
      <c r="H485" s="11"/>
    </row>
    <row r="486" spans="2:8" ht="12.75" customHeight="1" x14ac:dyDescent="0.35">
      <c r="B486" s="7"/>
      <c r="C486" s="7"/>
      <c r="F486" s="11"/>
      <c r="H486" s="11"/>
    </row>
    <row r="487" spans="2:8" ht="12.75" customHeight="1" x14ac:dyDescent="0.35">
      <c r="B487" s="7"/>
      <c r="C487" s="7"/>
      <c r="F487" s="11"/>
      <c r="H487" s="11"/>
    </row>
    <row r="488" spans="2:8" ht="12.75" customHeight="1" x14ac:dyDescent="0.35">
      <c r="B488" s="7"/>
      <c r="C488" s="7"/>
      <c r="F488" s="11"/>
      <c r="H488" s="11"/>
    </row>
    <row r="489" spans="2:8" ht="12.75" customHeight="1" x14ac:dyDescent="0.35">
      <c r="B489" s="7"/>
      <c r="C489" s="7"/>
      <c r="F489" s="11"/>
      <c r="H489" s="11"/>
    </row>
    <row r="490" spans="2:8" ht="12.75" customHeight="1" x14ac:dyDescent="0.35">
      <c r="B490" s="7"/>
      <c r="C490" s="7"/>
      <c r="F490" s="11"/>
      <c r="H490" s="11"/>
    </row>
    <row r="491" spans="2:8" ht="12.75" customHeight="1" x14ac:dyDescent="0.35">
      <c r="B491" s="7"/>
      <c r="C491" s="7"/>
      <c r="F491" s="11"/>
      <c r="H491" s="11"/>
    </row>
    <row r="492" spans="2:8" ht="12.75" customHeight="1" x14ac:dyDescent="0.35">
      <c r="B492" s="7"/>
      <c r="C492" s="7"/>
      <c r="F492" s="11"/>
      <c r="H492" s="11"/>
    </row>
    <row r="493" spans="2:8" ht="12.75" customHeight="1" x14ac:dyDescent="0.35">
      <c r="B493" s="7"/>
      <c r="C493" s="7"/>
      <c r="F493" s="11"/>
      <c r="H493" s="11"/>
    </row>
    <row r="494" spans="2:8" ht="12.75" customHeight="1" x14ac:dyDescent="0.35">
      <c r="B494" s="7"/>
      <c r="C494" s="7"/>
      <c r="F494" s="11"/>
      <c r="H494" s="11"/>
    </row>
    <row r="495" spans="2:8" ht="12.75" customHeight="1" x14ac:dyDescent="0.35">
      <c r="B495" s="7"/>
      <c r="C495" s="7"/>
      <c r="F495" s="11"/>
      <c r="H495" s="11"/>
    </row>
    <row r="496" spans="2:8" ht="12.75" customHeight="1" x14ac:dyDescent="0.35">
      <c r="B496" s="7"/>
      <c r="C496" s="7"/>
      <c r="F496" s="11"/>
      <c r="H496" s="11"/>
    </row>
    <row r="497" spans="2:8" ht="12.75" customHeight="1" x14ac:dyDescent="0.35">
      <c r="B497" s="7"/>
      <c r="C497" s="7"/>
      <c r="F497" s="11"/>
      <c r="H497" s="11"/>
    </row>
    <row r="498" spans="2:8" ht="12.75" customHeight="1" x14ac:dyDescent="0.35">
      <c r="B498" s="7"/>
      <c r="C498" s="7"/>
      <c r="F498" s="11"/>
      <c r="H498" s="11"/>
    </row>
    <row r="499" spans="2:8" ht="12.75" customHeight="1" x14ac:dyDescent="0.35">
      <c r="B499" s="7"/>
      <c r="C499" s="7"/>
      <c r="F499" s="11"/>
      <c r="H499" s="11"/>
    </row>
    <row r="500" spans="2:8" ht="12.75" customHeight="1" x14ac:dyDescent="0.35">
      <c r="B500" s="7"/>
      <c r="C500" s="7"/>
      <c r="F500" s="11"/>
      <c r="H500" s="11"/>
    </row>
    <row r="501" spans="2:8" ht="12.75" customHeight="1" x14ac:dyDescent="0.35">
      <c r="B501" s="7"/>
      <c r="C501" s="7"/>
      <c r="F501" s="11"/>
      <c r="H501" s="11"/>
    </row>
    <row r="502" spans="2:8" ht="12.75" customHeight="1" x14ac:dyDescent="0.35">
      <c r="B502" s="7"/>
      <c r="C502" s="7"/>
      <c r="F502" s="11"/>
      <c r="H502" s="11"/>
    </row>
    <row r="503" spans="2:8" ht="12.75" customHeight="1" x14ac:dyDescent="0.35">
      <c r="B503" s="7"/>
      <c r="C503" s="7"/>
      <c r="F503" s="11"/>
      <c r="H503" s="11"/>
    </row>
    <row r="504" spans="2:8" ht="12.75" customHeight="1" x14ac:dyDescent="0.35">
      <c r="B504" s="7"/>
      <c r="C504" s="7"/>
      <c r="F504" s="11"/>
      <c r="H504" s="11"/>
    </row>
    <row r="505" spans="2:8" ht="12.75" customHeight="1" x14ac:dyDescent="0.35">
      <c r="B505" s="7"/>
      <c r="C505" s="7"/>
      <c r="F505" s="11"/>
      <c r="H505" s="11"/>
    </row>
    <row r="506" spans="2:8" ht="12.75" customHeight="1" x14ac:dyDescent="0.35">
      <c r="B506" s="7"/>
      <c r="C506" s="7"/>
      <c r="F506" s="11"/>
      <c r="H506" s="11"/>
    </row>
    <row r="507" spans="2:8" ht="12.75" customHeight="1" x14ac:dyDescent="0.35">
      <c r="B507" s="7"/>
      <c r="C507" s="7"/>
      <c r="F507" s="11"/>
      <c r="H507" s="11"/>
    </row>
    <row r="508" spans="2:8" ht="12.75" customHeight="1" x14ac:dyDescent="0.35">
      <c r="B508" s="7"/>
      <c r="C508" s="7"/>
      <c r="F508" s="11"/>
      <c r="H508" s="11"/>
    </row>
    <row r="509" spans="2:8" ht="12.75" customHeight="1" x14ac:dyDescent="0.35">
      <c r="B509" s="7"/>
      <c r="C509" s="7"/>
      <c r="F509" s="11"/>
      <c r="H509" s="11"/>
    </row>
    <row r="510" spans="2:8" ht="12.75" customHeight="1" x14ac:dyDescent="0.35">
      <c r="B510" s="7"/>
      <c r="C510" s="7"/>
      <c r="F510" s="11"/>
      <c r="H510" s="11"/>
    </row>
    <row r="511" spans="2:8" ht="12.75" customHeight="1" x14ac:dyDescent="0.35">
      <c r="B511" s="7"/>
      <c r="C511" s="7"/>
      <c r="F511" s="11"/>
      <c r="H511" s="11"/>
    </row>
    <row r="512" spans="2:8" ht="12.75" customHeight="1" x14ac:dyDescent="0.35">
      <c r="B512" s="7"/>
      <c r="C512" s="7"/>
      <c r="F512" s="11"/>
      <c r="H512" s="11"/>
    </row>
    <row r="513" spans="2:8" ht="12.75" customHeight="1" x14ac:dyDescent="0.35">
      <c r="B513" s="7"/>
      <c r="C513" s="7"/>
      <c r="F513" s="11"/>
      <c r="H513" s="11"/>
    </row>
    <row r="514" spans="2:8" ht="12.75" customHeight="1" x14ac:dyDescent="0.35">
      <c r="B514" s="7"/>
      <c r="C514" s="7"/>
      <c r="F514" s="11"/>
      <c r="H514" s="11"/>
    </row>
    <row r="515" spans="2:8" ht="12.75" customHeight="1" x14ac:dyDescent="0.35">
      <c r="B515" s="7"/>
      <c r="C515" s="7"/>
      <c r="F515" s="11"/>
      <c r="H515" s="11"/>
    </row>
    <row r="516" spans="2:8" ht="12.75" customHeight="1" x14ac:dyDescent="0.35">
      <c r="B516" s="7"/>
      <c r="C516" s="7"/>
      <c r="F516" s="11"/>
      <c r="H516" s="11"/>
    </row>
    <row r="517" spans="2:8" ht="12.75" customHeight="1" x14ac:dyDescent="0.35">
      <c r="B517" s="7"/>
      <c r="C517" s="7"/>
      <c r="F517" s="11"/>
      <c r="H517" s="11"/>
    </row>
    <row r="518" spans="2:8" ht="12.75" customHeight="1" x14ac:dyDescent="0.35">
      <c r="B518" s="7"/>
      <c r="C518" s="7"/>
      <c r="F518" s="11"/>
      <c r="H518" s="11"/>
    </row>
    <row r="519" spans="2:8" ht="12.75" customHeight="1" x14ac:dyDescent="0.35">
      <c r="B519" s="7"/>
      <c r="C519" s="7"/>
      <c r="F519" s="11"/>
      <c r="H519" s="11"/>
    </row>
    <row r="520" spans="2:8" ht="12.75" customHeight="1" x14ac:dyDescent="0.35">
      <c r="B520" s="7"/>
      <c r="C520" s="7"/>
      <c r="F520" s="11"/>
      <c r="H520" s="11"/>
    </row>
    <row r="521" spans="2:8" ht="12.75" customHeight="1" x14ac:dyDescent="0.35">
      <c r="B521" s="7"/>
      <c r="C521" s="7"/>
      <c r="F521" s="11"/>
      <c r="H521" s="11"/>
    </row>
    <row r="522" spans="2:8" ht="12.75" customHeight="1" x14ac:dyDescent="0.35">
      <c r="B522" s="7"/>
      <c r="C522" s="7"/>
      <c r="F522" s="11"/>
      <c r="H522" s="11"/>
    </row>
    <row r="523" spans="2:8" ht="12.75" customHeight="1" x14ac:dyDescent="0.35">
      <c r="B523" s="7"/>
      <c r="C523" s="7"/>
      <c r="F523" s="11"/>
      <c r="H523" s="11"/>
    </row>
    <row r="524" spans="2:8" ht="12.75" customHeight="1" x14ac:dyDescent="0.35">
      <c r="B524" s="7"/>
      <c r="C524" s="7"/>
      <c r="F524" s="11"/>
      <c r="H524" s="11"/>
    </row>
    <row r="525" spans="2:8" ht="12.75" customHeight="1" x14ac:dyDescent="0.35">
      <c r="B525" s="7"/>
      <c r="C525" s="7"/>
      <c r="F525" s="11"/>
      <c r="H525" s="11"/>
    </row>
    <row r="526" spans="2:8" ht="12.75" customHeight="1" x14ac:dyDescent="0.35">
      <c r="B526" s="7"/>
      <c r="C526" s="7"/>
      <c r="F526" s="11"/>
      <c r="H526" s="11"/>
    </row>
    <row r="527" spans="2:8" ht="12.75" customHeight="1" x14ac:dyDescent="0.35">
      <c r="B527" s="7"/>
      <c r="C527" s="7"/>
      <c r="F527" s="11"/>
      <c r="H527" s="11"/>
    </row>
    <row r="528" spans="2:8" ht="12.75" customHeight="1" x14ac:dyDescent="0.35">
      <c r="B528" s="7"/>
      <c r="C528" s="7"/>
      <c r="F528" s="11"/>
      <c r="H528" s="11"/>
    </row>
    <row r="529" spans="2:8" ht="12.75" customHeight="1" x14ac:dyDescent="0.35">
      <c r="B529" s="7"/>
      <c r="C529" s="7"/>
      <c r="F529" s="11"/>
      <c r="H529" s="11"/>
    </row>
    <row r="530" spans="2:8" ht="12.75" customHeight="1" x14ac:dyDescent="0.35">
      <c r="B530" s="7"/>
      <c r="C530" s="7"/>
      <c r="F530" s="11"/>
      <c r="H530" s="11"/>
    </row>
    <row r="531" spans="2:8" ht="12.75" customHeight="1" x14ac:dyDescent="0.35">
      <c r="B531" s="7"/>
      <c r="C531" s="7"/>
      <c r="F531" s="11"/>
      <c r="H531" s="11"/>
    </row>
    <row r="532" spans="2:8" ht="12.75" customHeight="1" x14ac:dyDescent="0.35">
      <c r="B532" s="7"/>
      <c r="C532" s="7"/>
      <c r="F532" s="11"/>
      <c r="H532" s="11"/>
    </row>
    <row r="533" spans="2:8" ht="12.75" customHeight="1" x14ac:dyDescent="0.35">
      <c r="B533" s="7"/>
      <c r="C533" s="7"/>
      <c r="F533" s="11"/>
      <c r="H533" s="11"/>
    </row>
    <row r="534" spans="2:8" ht="12.75" customHeight="1" x14ac:dyDescent="0.35">
      <c r="B534" s="7"/>
      <c r="C534" s="7"/>
      <c r="F534" s="11"/>
      <c r="H534" s="11"/>
    </row>
    <row r="535" spans="2:8" ht="12.75" customHeight="1" x14ac:dyDescent="0.35">
      <c r="B535" s="7"/>
      <c r="C535" s="7"/>
      <c r="F535" s="11"/>
      <c r="H535" s="11"/>
    </row>
    <row r="536" spans="2:8" ht="12.75" customHeight="1" x14ac:dyDescent="0.35">
      <c r="B536" s="7"/>
      <c r="C536" s="7"/>
      <c r="F536" s="11"/>
      <c r="H536" s="11"/>
    </row>
    <row r="537" spans="2:8" ht="12.75" customHeight="1" x14ac:dyDescent="0.35">
      <c r="B537" s="7"/>
      <c r="C537" s="7"/>
      <c r="F537" s="11"/>
      <c r="H537" s="11"/>
    </row>
    <row r="538" spans="2:8" ht="12.75" customHeight="1" x14ac:dyDescent="0.35">
      <c r="B538" s="7"/>
      <c r="C538" s="7"/>
      <c r="F538" s="11"/>
      <c r="H538" s="11"/>
    </row>
    <row r="539" spans="2:8" ht="12.75" customHeight="1" x14ac:dyDescent="0.35">
      <c r="B539" s="7"/>
      <c r="C539" s="7"/>
      <c r="F539" s="11"/>
      <c r="H539" s="11"/>
    </row>
    <row r="540" spans="2:8" ht="12.75" customHeight="1" x14ac:dyDescent="0.35">
      <c r="B540" s="7"/>
      <c r="C540" s="7"/>
      <c r="F540" s="11"/>
      <c r="H540" s="11"/>
    </row>
    <row r="541" spans="2:8" ht="12.75" customHeight="1" x14ac:dyDescent="0.35">
      <c r="B541" s="7"/>
      <c r="C541" s="7"/>
      <c r="F541" s="11"/>
      <c r="H541" s="11"/>
    </row>
    <row r="542" spans="2:8" ht="12.75" customHeight="1" x14ac:dyDescent="0.35">
      <c r="B542" s="7"/>
      <c r="C542" s="7"/>
      <c r="F542" s="11"/>
      <c r="H542" s="11"/>
    </row>
    <row r="543" spans="2:8" ht="12.75" customHeight="1" x14ac:dyDescent="0.35">
      <c r="B543" s="7"/>
      <c r="C543" s="7"/>
      <c r="F543" s="11"/>
      <c r="H543" s="11"/>
    </row>
    <row r="544" spans="2:8" ht="12.75" customHeight="1" x14ac:dyDescent="0.35">
      <c r="B544" s="7"/>
      <c r="C544" s="7"/>
      <c r="F544" s="11"/>
      <c r="H544" s="11"/>
    </row>
    <row r="545" spans="2:8" ht="12.75" customHeight="1" x14ac:dyDescent="0.35">
      <c r="B545" s="7"/>
      <c r="C545" s="7"/>
      <c r="F545" s="11"/>
      <c r="H545" s="11"/>
    </row>
    <row r="546" spans="2:8" ht="12.75" customHeight="1" x14ac:dyDescent="0.35">
      <c r="B546" s="7"/>
      <c r="C546" s="7"/>
      <c r="F546" s="11"/>
      <c r="H546" s="11"/>
    </row>
    <row r="547" spans="2:8" ht="12.75" customHeight="1" x14ac:dyDescent="0.35">
      <c r="B547" s="7"/>
      <c r="C547" s="7"/>
      <c r="F547" s="11"/>
      <c r="H547" s="11"/>
    </row>
    <row r="548" spans="2:8" ht="12.75" customHeight="1" x14ac:dyDescent="0.35">
      <c r="B548" s="7"/>
      <c r="C548" s="7"/>
      <c r="F548" s="11"/>
      <c r="H548" s="11"/>
    </row>
    <row r="549" spans="2:8" ht="12.75" customHeight="1" x14ac:dyDescent="0.35">
      <c r="B549" s="7"/>
      <c r="C549" s="7"/>
      <c r="F549" s="11"/>
      <c r="H549" s="11"/>
    </row>
    <row r="550" spans="2:8" ht="12.75" customHeight="1" x14ac:dyDescent="0.35">
      <c r="B550" s="7"/>
      <c r="C550" s="7"/>
      <c r="F550" s="11"/>
      <c r="H550" s="11"/>
    </row>
    <row r="551" spans="2:8" ht="12.75" customHeight="1" x14ac:dyDescent="0.35">
      <c r="B551" s="7"/>
      <c r="C551" s="7"/>
      <c r="F551" s="11"/>
      <c r="H551" s="11"/>
    </row>
    <row r="552" spans="2:8" ht="12.75" customHeight="1" x14ac:dyDescent="0.35">
      <c r="B552" s="7"/>
      <c r="C552" s="7"/>
      <c r="F552" s="11"/>
      <c r="H552" s="11"/>
    </row>
    <row r="553" spans="2:8" ht="12.75" customHeight="1" x14ac:dyDescent="0.35">
      <c r="B553" s="7"/>
      <c r="C553" s="7"/>
      <c r="F553" s="11"/>
      <c r="H553" s="11"/>
    </row>
    <row r="554" spans="2:8" ht="12.75" customHeight="1" x14ac:dyDescent="0.35">
      <c r="B554" s="7"/>
      <c r="C554" s="7"/>
      <c r="F554" s="11"/>
      <c r="H554" s="11"/>
    </row>
    <row r="555" spans="2:8" ht="12.75" customHeight="1" x14ac:dyDescent="0.35">
      <c r="B555" s="7"/>
      <c r="C555" s="7"/>
      <c r="F555" s="11"/>
      <c r="H555" s="11"/>
    </row>
    <row r="556" spans="2:8" ht="12.75" customHeight="1" x14ac:dyDescent="0.35">
      <c r="B556" s="7"/>
      <c r="C556" s="7"/>
      <c r="F556" s="11"/>
      <c r="H556" s="11"/>
    </row>
    <row r="557" spans="2:8" ht="12.75" customHeight="1" x14ac:dyDescent="0.35">
      <c r="B557" s="7"/>
      <c r="C557" s="7"/>
      <c r="F557" s="11"/>
      <c r="H557" s="11"/>
    </row>
    <row r="558" spans="2:8" ht="12.75" customHeight="1" x14ac:dyDescent="0.35">
      <c r="B558" s="7"/>
      <c r="C558" s="7"/>
      <c r="F558" s="11"/>
      <c r="H558" s="11"/>
    </row>
    <row r="559" spans="2:8" ht="12.75" customHeight="1" x14ac:dyDescent="0.35">
      <c r="B559" s="7"/>
      <c r="C559" s="7"/>
      <c r="F559" s="11"/>
      <c r="H559" s="11"/>
    </row>
    <row r="560" spans="2:8" ht="12.75" customHeight="1" x14ac:dyDescent="0.35">
      <c r="B560" s="7"/>
      <c r="C560" s="7"/>
      <c r="F560" s="11"/>
      <c r="H560" s="11"/>
    </row>
    <row r="561" spans="2:8" ht="12.75" customHeight="1" x14ac:dyDescent="0.35">
      <c r="B561" s="7"/>
      <c r="C561" s="7"/>
      <c r="F561" s="11"/>
      <c r="H561" s="11"/>
    </row>
    <row r="562" spans="2:8" ht="12.75" customHeight="1" x14ac:dyDescent="0.35">
      <c r="B562" s="7"/>
      <c r="C562" s="7"/>
      <c r="F562" s="11"/>
      <c r="H562" s="11"/>
    </row>
    <row r="563" spans="2:8" ht="12.75" customHeight="1" x14ac:dyDescent="0.35">
      <c r="B563" s="7"/>
      <c r="C563" s="7"/>
      <c r="F563" s="11"/>
      <c r="H563" s="11"/>
    </row>
    <row r="564" spans="2:8" ht="12.75" customHeight="1" x14ac:dyDescent="0.35">
      <c r="B564" s="7"/>
      <c r="C564" s="7"/>
      <c r="F564" s="11"/>
      <c r="H564" s="11"/>
    </row>
    <row r="565" spans="2:8" ht="12.75" customHeight="1" x14ac:dyDescent="0.35">
      <c r="B565" s="7"/>
      <c r="C565" s="7"/>
      <c r="F565" s="11"/>
      <c r="H565" s="11"/>
    </row>
    <row r="566" spans="2:8" ht="12.75" customHeight="1" x14ac:dyDescent="0.35">
      <c r="B566" s="7"/>
      <c r="C566" s="7"/>
      <c r="F566" s="11"/>
      <c r="H566" s="11"/>
    </row>
    <row r="567" spans="2:8" ht="12.75" customHeight="1" x14ac:dyDescent="0.35">
      <c r="B567" s="7"/>
      <c r="C567" s="7"/>
      <c r="F567" s="11"/>
      <c r="H567" s="11"/>
    </row>
    <row r="568" spans="2:8" ht="12.75" customHeight="1" x14ac:dyDescent="0.35">
      <c r="B568" s="7"/>
      <c r="C568" s="7"/>
      <c r="F568" s="11"/>
      <c r="H568" s="11"/>
    </row>
    <row r="569" spans="2:8" ht="12.75" customHeight="1" x14ac:dyDescent="0.35">
      <c r="B569" s="7"/>
      <c r="C569" s="7"/>
      <c r="F569" s="11"/>
      <c r="H569" s="11"/>
    </row>
    <row r="570" spans="2:8" ht="12.75" customHeight="1" x14ac:dyDescent="0.35">
      <c r="B570" s="7"/>
      <c r="C570" s="7"/>
      <c r="F570" s="11"/>
      <c r="H570" s="11"/>
    </row>
    <row r="571" spans="2:8" ht="12.75" customHeight="1" x14ac:dyDescent="0.35">
      <c r="B571" s="7"/>
      <c r="C571" s="7"/>
      <c r="F571" s="11"/>
      <c r="H571" s="11"/>
    </row>
    <row r="572" spans="2:8" ht="12.75" customHeight="1" x14ac:dyDescent="0.35">
      <c r="B572" s="7"/>
      <c r="C572" s="7"/>
      <c r="F572" s="11"/>
      <c r="H572" s="11"/>
    </row>
    <row r="573" spans="2:8" ht="12.75" customHeight="1" x14ac:dyDescent="0.35">
      <c r="B573" s="7"/>
      <c r="C573" s="7"/>
      <c r="F573" s="11"/>
      <c r="H573" s="11"/>
    </row>
    <row r="574" spans="2:8" ht="12.75" customHeight="1" x14ac:dyDescent="0.35">
      <c r="B574" s="7"/>
      <c r="C574" s="7"/>
      <c r="F574" s="11"/>
      <c r="H574" s="11"/>
    </row>
    <row r="575" spans="2:8" ht="12.75" customHeight="1" x14ac:dyDescent="0.35">
      <c r="B575" s="7"/>
      <c r="C575" s="7"/>
      <c r="F575" s="11"/>
      <c r="H575" s="11"/>
    </row>
    <row r="576" spans="2:8" ht="12.75" customHeight="1" x14ac:dyDescent="0.35">
      <c r="B576" s="7"/>
      <c r="C576" s="7"/>
      <c r="F576" s="11"/>
      <c r="H576" s="11"/>
    </row>
    <row r="577" spans="2:8" ht="12.75" customHeight="1" x14ac:dyDescent="0.35">
      <c r="B577" s="7"/>
      <c r="C577" s="7"/>
      <c r="F577" s="11"/>
      <c r="H577" s="11"/>
    </row>
    <row r="578" spans="2:8" ht="12.75" customHeight="1" x14ac:dyDescent="0.35">
      <c r="B578" s="7"/>
      <c r="C578" s="7"/>
      <c r="F578" s="11"/>
      <c r="H578" s="11"/>
    </row>
    <row r="579" spans="2:8" ht="12.75" customHeight="1" x14ac:dyDescent="0.35">
      <c r="B579" s="7"/>
      <c r="C579" s="7"/>
      <c r="F579" s="11"/>
      <c r="H579" s="11"/>
    </row>
    <row r="580" spans="2:8" ht="12.75" customHeight="1" x14ac:dyDescent="0.35">
      <c r="B580" s="7"/>
      <c r="C580" s="7"/>
      <c r="F580" s="11"/>
      <c r="H580" s="11"/>
    </row>
    <row r="581" spans="2:8" ht="12.75" customHeight="1" x14ac:dyDescent="0.35">
      <c r="B581" s="7"/>
      <c r="C581" s="7"/>
      <c r="F581" s="11"/>
      <c r="H581" s="11"/>
    </row>
    <row r="582" spans="2:8" ht="12.75" customHeight="1" x14ac:dyDescent="0.35">
      <c r="B582" s="7"/>
      <c r="C582" s="7"/>
      <c r="F582" s="11"/>
      <c r="H582" s="11"/>
    </row>
    <row r="583" spans="2:8" ht="12.75" customHeight="1" x14ac:dyDescent="0.35">
      <c r="B583" s="7"/>
      <c r="C583" s="7"/>
      <c r="F583" s="11"/>
      <c r="H583" s="11"/>
    </row>
    <row r="584" spans="2:8" ht="12.75" customHeight="1" x14ac:dyDescent="0.35">
      <c r="B584" s="7"/>
      <c r="C584" s="7"/>
      <c r="F584" s="11"/>
      <c r="H584" s="11"/>
    </row>
    <row r="585" spans="2:8" ht="12.75" customHeight="1" x14ac:dyDescent="0.35">
      <c r="B585" s="7"/>
      <c r="C585" s="7"/>
      <c r="F585" s="11"/>
      <c r="H585" s="11"/>
    </row>
    <row r="586" spans="2:8" ht="12.75" customHeight="1" x14ac:dyDescent="0.35">
      <c r="B586" s="7"/>
      <c r="C586" s="7"/>
      <c r="F586" s="11"/>
      <c r="H586" s="11"/>
    </row>
    <row r="587" spans="2:8" ht="12.75" customHeight="1" x14ac:dyDescent="0.35">
      <c r="B587" s="7"/>
      <c r="C587" s="7"/>
      <c r="F587" s="11"/>
      <c r="H587" s="11"/>
    </row>
    <row r="588" spans="2:8" ht="12.75" customHeight="1" x14ac:dyDescent="0.35">
      <c r="B588" s="7"/>
      <c r="C588" s="7"/>
      <c r="F588" s="11"/>
      <c r="H588" s="11"/>
    </row>
    <row r="589" spans="2:8" ht="12.75" customHeight="1" x14ac:dyDescent="0.35">
      <c r="B589" s="7"/>
      <c r="C589" s="7"/>
      <c r="F589" s="11"/>
      <c r="H589" s="11"/>
    </row>
    <row r="590" spans="2:8" ht="12.75" customHeight="1" x14ac:dyDescent="0.35">
      <c r="B590" s="7"/>
      <c r="C590" s="7"/>
      <c r="F590" s="11"/>
      <c r="H590" s="11"/>
    </row>
    <row r="591" spans="2:8" ht="12.75" customHeight="1" x14ac:dyDescent="0.35">
      <c r="B591" s="7"/>
      <c r="C591" s="7"/>
      <c r="F591" s="11"/>
      <c r="H591" s="11"/>
    </row>
    <row r="592" spans="2:8" ht="12.75" customHeight="1" x14ac:dyDescent="0.35">
      <c r="B592" s="7"/>
      <c r="C592" s="7"/>
      <c r="F592" s="11"/>
      <c r="H592" s="11"/>
    </row>
    <row r="593" spans="2:8" ht="12.75" customHeight="1" x14ac:dyDescent="0.35">
      <c r="B593" s="7"/>
      <c r="C593" s="7"/>
      <c r="F593" s="11"/>
      <c r="H593" s="11"/>
    </row>
    <row r="594" spans="2:8" ht="12.75" customHeight="1" x14ac:dyDescent="0.35">
      <c r="B594" s="7"/>
      <c r="C594" s="7"/>
      <c r="F594" s="11"/>
      <c r="H594" s="11"/>
    </row>
    <row r="595" spans="2:8" ht="12.75" customHeight="1" x14ac:dyDescent="0.35">
      <c r="B595" s="7"/>
      <c r="C595" s="7"/>
      <c r="F595" s="11"/>
      <c r="H595" s="11"/>
    </row>
    <row r="596" spans="2:8" ht="12.75" customHeight="1" x14ac:dyDescent="0.35">
      <c r="B596" s="7"/>
      <c r="C596" s="7"/>
      <c r="F596" s="11"/>
      <c r="H596" s="11"/>
    </row>
    <row r="597" spans="2:8" ht="12.75" customHeight="1" x14ac:dyDescent="0.35">
      <c r="B597" s="7"/>
      <c r="C597" s="7"/>
      <c r="F597" s="11"/>
      <c r="H597" s="11"/>
    </row>
    <row r="598" spans="2:8" ht="12.75" customHeight="1" x14ac:dyDescent="0.35">
      <c r="B598" s="7"/>
      <c r="C598" s="7"/>
      <c r="F598" s="11"/>
      <c r="H598" s="11"/>
    </row>
    <row r="599" spans="2:8" ht="12.75" customHeight="1" x14ac:dyDescent="0.35">
      <c r="B599" s="7"/>
      <c r="C599" s="7"/>
      <c r="F599" s="11"/>
      <c r="H599" s="11"/>
    </row>
    <row r="600" spans="2:8" ht="12.75" customHeight="1" x14ac:dyDescent="0.35">
      <c r="B600" s="7"/>
      <c r="C600" s="7"/>
      <c r="F600" s="11"/>
      <c r="H600" s="11"/>
    </row>
    <row r="601" spans="2:8" ht="12.75" customHeight="1" x14ac:dyDescent="0.35">
      <c r="B601" s="7"/>
      <c r="C601" s="7"/>
      <c r="F601" s="11"/>
      <c r="H601" s="11"/>
    </row>
    <row r="602" spans="2:8" ht="12.75" customHeight="1" x14ac:dyDescent="0.35">
      <c r="B602" s="7"/>
      <c r="C602" s="7"/>
      <c r="F602" s="11"/>
      <c r="H602" s="11"/>
    </row>
    <row r="603" spans="2:8" ht="12.75" customHeight="1" x14ac:dyDescent="0.35">
      <c r="B603" s="7"/>
      <c r="C603" s="7"/>
      <c r="F603" s="11"/>
      <c r="H603" s="11"/>
    </row>
    <row r="604" spans="2:8" ht="12.75" customHeight="1" x14ac:dyDescent="0.35">
      <c r="B604" s="7"/>
      <c r="C604" s="7"/>
      <c r="F604" s="11"/>
      <c r="H604" s="11"/>
    </row>
    <row r="605" spans="2:8" ht="12.75" customHeight="1" x14ac:dyDescent="0.35">
      <c r="B605" s="7"/>
      <c r="C605" s="7"/>
      <c r="F605" s="11"/>
      <c r="H605" s="11"/>
    </row>
    <row r="606" spans="2:8" ht="12.75" customHeight="1" x14ac:dyDescent="0.35">
      <c r="B606" s="7"/>
      <c r="C606" s="7"/>
      <c r="F606" s="11"/>
      <c r="H606" s="11"/>
    </row>
    <row r="607" spans="2:8" ht="12.75" customHeight="1" x14ac:dyDescent="0.35">
      <c r="B607" s="7"/>
      <c r="C607" s="7"/>
      <c r="F607" s="11"/>
      <c r="H607" s="11"/>
    </row>
    <row r="608" spans="2:8" ht="12.75" customHeight="1" x14ac:dyDescent="0.35">
      <c r="B608" s="7"/>
      <c r="C608" s="7"/>
      <c r="F608" s="11"/>
      <c r="H608" s="11"/>
    </row>
    <row r="609" spans="2:8" ht="12.75" customHeight="1" x14ac:dyDescent="0.35">
      <c r="B609" s="7"/>
      <c r="C609" s="7"/>
      <c r="F609" s="11"/>
      <c r="H609" s="11"/>
    </row>
    <row r="610" spans="2:8" ht="12.75" customHeight="1" x14ac:dyDescent="0.35">
      <c r="B610" s="7"/>
      <c r="C610" s="7"/>
      <c r="F610" s="11"/>
      <c r="H610" s="11"/>
    </row>
    <row r="611" spans="2:8" ht="12.75" customHeight="1" x14ac:dyDescent="0.35">
      <c r="B611" s="7"/>
      <c r="C611" s="7"/>
      <c r="F611" s="11"/>
      <c r="H611" s="11"/>
    </row>
    <row r="612" spans="2:8" ht="12.75" customHeight="1" x14ac:dyDescent="0.35">
      <c r="B612" s="7"/>
      <c r="C612" s="7"/>
      <c r="F612" s="11"/>
      <c r="H612" s="11"/>
    </row>
    <row r="613" spans="2:8" ht="12.75" customHeight="1" x14ac:dyDescent="0.35">
      <c r="B613" s="7"/>
      <c r="C613" s="7"/>
      <c r="F613" s="11"/>
      <c r="H613" s="11"/>
    </row>
    <row r="614" spans="2:8" ht="12.75" customHeight="1" x14ac:dyDescent="0.35">
      <c r="B614" s="7"/>
      <c r="C614" s="7"/>
      <c r="F614" s="11"/>
      <c r="H614" s="11"/>
    </row>
    <row r="615" spans="2:8" ht="12.75" customHeight="1" x14ac:dyDescent="0.35">
      <c r="B615" s="7"/>
      <c r="C615" s="7"/>
      <c r="F615" s="11"/>
      <c r="H615" s="11"/>
    </row>
    <row r="616" spans="2:8" ht="12.75" customHeight="1" x14ac:dyDescent="0.35">
      <c r="B616" s="7"/>
      <c r="C616" s="7"/>
      <c r="F616" s="11"/>
      <c r="H616" s="11"/>
    </row>
    <row r="617" spans="2:8" ht="12.75" customHeight="1" x14ac:dyDescent="0.35">
      <c r="B617" s="7"/>
      <c r="C617" s="7"/>
      <c r="F617" s="11"/>
      <c r="H617" s="11"/>
    </row>
    <row r="618" spans="2:8" ht="12.75" customHeight="1" x14ac:dyDescent="0.35">
      <c r="B618" s="7"/>
      <c r="C618" s="7"/>
      <c r="F618" s="11"/>
      <c r="H618" s="11"/>
    </row>
    <row r="619" spans="2:8" ht="12.75" customHeight="1" x14ac:dyDescent="0.35">
      <c r="B619" s="7"/>
      <c r="C619" s="7"/>
      <c r="F619" s="11"/>
      <c r="H619" s="11"/>
    </row>
    <row r="620" spans="2:8" ht="12.75" customHeight="1" x14ac:dyDescent="0.35">
      <c r="B620" s="7"/>
      <c r="C620" s="7"/>
      <c r="F620" s="11"/>
      <c r="H620" s="11"/>
    </row>
    <row r="621" spans="2:8" ht="12.75" customHeight="1" x14ac:dyDescent="0.35">
      <c r="B621" s="7"/>
      <c r="C621" s="7"/>
      <c r="F621" s="11"/>
      <c r="H621" s="11"/>
    </row>
    <row r="622" spans="2:8" ht="12.75" customHeight="1" x14ac:dyDescent="0.35">
      <c r="B622" s="7"/>
      <c r="C622" s="7"/>
      <c r="F622" s="11"/>
      <c r="H622" s="11"/>
    </row>
    <row r="623" spans="2:8" ht="12.75" customHeight="1" x14ac:dyDescent="0.35">
      <c r="B623" s="7"/>
      <c r="C623" s="7"/>
      <c r="F623" s="11"/>
      <c r="H623" s="11"/>
    </row>
    <row r="624" spans="2:8" ht="12.75" customHeight="1" x14ac:dyDescent="0.35">
      <c r="B624" s="7"/>
      <c r="C624" s="7"/>
      <c r="F624" s="11"/>
      <c r="H624" s="11"/>
    </row>
    <row r="625" spans="2:8" ht="12.75" customHeight="1" x14ac:dyDescent="0.35">
      <c r="B625" s="7"/>
      <c r="C625" s="7"/>
      <c r="F625" s="11"/>
      <c r="H625" s="11"/>
    </row>
    <row r="626" spans="2:8" ht="12.75" customHeight="1" x14ac:dyDescent="0.35">
      <c r="B626" s="7"/>
      <c r="C626" s="7"/>
      <c r="F626" s="11"/>
      <c r="H626" s="11"/>
    </row>
    <row r="627" spans="2:8" ht="12.75" customHeight="1" x14ac:dyDescent="0.35">
      <c r="B627" s="7"/>
      <c r="C627" s="7"/>
      <c r="F627" s="11"/>
      <c r="H627" s="11"/>
    </row>
    <row r="628" spans="2:8" ht="12.75" customHeight="1" x14ac:dyDescent="0.35">
      <c r="B628" s="7"/>
      <c r="C628" s="7"/>
      <c r="F628" s="11"/>
      <c r="H628" s="11"/>
    </row>
    <row r="629" spans="2:8" ht="12.75" customHeight="1" x14ac:dyDescent="0.35">
      <c r="B629" s="7"/>
      <c r="C629" s="7"/>
      <c r="F629" s="11"/>
      <c r="H629" s="11"/>
    </row>
    <row r="630" spans="2:8" ht="12.75" customHeight="1" x14ac:dyDescent="0.35">
      <c r="B630" s="7"/>
      <c r="C630" s="7"/>
      <c r="F630" s="11"/>
      <c r="H630" s="11"/>
    </row>
    <row r="631" spans="2:8" ht="12.75" customHeight="1" x14ac:dyDescent="0.35">
      <c r="B631" s="7"/>
      <c r="C631" s="7"/>
      <c r="F631" s="11"/>
      <c r="H631" s="11"/>
    </row>
    <row r="632" spans="2:8" ht="12.75" customHeight="1" x14ac:dyDescent="0.35">
      <c r="B632" s="7"/>
      <c r="C632" s="7"/>
      <c r="F632" s="11"/>
      <c r="H632" s="11"/>
    </row>
    <row r="633" spans="2:8" ht="12.75" customHeight="1" x14ac:dyDescent="0.35">
      <c r="B633" s="7"/>
      <c r="C633" s="7"/>
      <c r="F633" s="11"/>
      <c r="H633" s="11"/>
    </row>
    <row r="634" spans="2:8" ht="12.75" customHeight="1" x14ac:dyDescent="0.35">
      <c r="B634" s="7"/>
      <c r="C634" s="7"/>
      <c r="F634" s="11"/>
      <c r="H634" s="11"/>
    </row>
    <row r="635" spans="2:8" ht="12.75" customHeight="1" x14ac:dyDescent="0.35">
      <c r="B635" s="7"/>
      <c r="C635" s="7"/>
      <c r="F635" s="11"/>
      <c r="H635" s="11"/>
    </row>
    <row r="636" spans="2:8" ht="12.75" customHeight="1" x14ac:dyDescent="0.35">
      <c r="B636" s="7"/>
      <c r="C636" s="7"/>
      <c r="F636" s="11"/>
      <c r="H636" s="11"/>
    </row>
    <row r="637" spans="2:8" ht="12.75" customHeight="1" x14ac:dyDescent="0.35">
      <c r="B637" s="7"/>
      <c r="C637" s="7"/>
      <c r="F637" s="11"/>
      <c r="H637" s="11"/>
    </row>
    <row r="638" spans="2:8" ht="12.75" customHeight="1" x14ac:dyDescent="0.35">
      <c r="B638" s="7"/>
      <c r="C638" s="7"/>
      <c r="F638" s="11"/>
      <c r="H638" s="11"/>
    </row>
    <row r="639" spans="2:8" ht="12.75" customHeight="1" x14ac:dyDescent="0.35">
      <c r="B639" s="7"/>
      <c r="C639" s="7"/>
      <c r="F639" s="11"/>
      <c r="H639" s="11"/>
    </row>
    <row r="640" spans="2:8" ht="12.75" customHeight="1" x14ac:dyDescent="0.35">
      <c r="B640" s="7"/>
      <c r="C640" s="7"/>
      <c r="F640" s="11"/>
      <c r="H640" s="11"/>
    </row>
    <row r="641" spans="2:8" ht="12.75" customHeight="1" x14ac:dyDescent="0.35">
      <c r="B641" s="7"/>
      <c r="C641" s="7"/>
      <c r="F641" s="11"/>
      <c r="H641" s="11"/>
    </row>
    <row r="642" spans="2:8" ht="12.75" customHeight="1" x14ac:dyDescent="0.35">
      <c r="B642" s="7"/>
      <c r="C642" s="7"/>
      <c r="F642" s="11"/>
      <c r="H642" s="11"/>
    </row>
    <row r="643" spans="2:8" ht="12.75" customHeight="1" x14ac:dyDescent="0.35">
      <c r="B643" s="7"/>
      <c r="C643" s="7"/>
      <c r="F643" s="11"/>
      <c r="H643" s="11"/>
    </row>
    <row r="644" spans="2:8" ht="12.75" customHeight="1" x14ac:dyDescent="0.35">
      <c r="B644" s="7"/>
      <c r="C644" s="7"/>
      <c r="F644" s="11"/>
      <c r="H644" s="11"/>
    </row>
    <row r="645" spans="2:8" ht="12.75" customHeight="1" x14ac:dyDescent="0.35">
      <c r="B645" s="7"/>
      <c r="C645" s="7"/>
      <c r="F645" s="11"/>
      <c r="H645" s="11"/>
    </row>
    <row r="646" spans="2:8" ht="12.75" customHeight="1" x14ac:dyDescent="0.35">
      <c r="B646" s="7"/>
      <c r="C646" s="7"/>
      <c r="F646" s="11"/>
      <c r="H646" s="11"/>
    </row>
    <row r="647" spans="2:8" ht="12.75" customHeight="1" x14ac:dyDescent="0.35">
      <c r="B647" s="7"/>
      <c r="C647" s="7"/>
      <c r="F647" s="11"/>
      <c r="H647" s="11"/>
    </row>
    <row r="648" spans="2:8" ht="12.75" customHeight="1" x14ac:dyDescent="0.35">
      <c r="B648" s="7"/>
      <c r="C648" s="7"/>
      <c r="F648" s="11"/>
      <c r="H648" s="11"/>
    </row>
    <row r="649" spans="2:8" ht="12.75" customHeight="1" x14ac:dyDescent="0.35">
      <c r="B649" s="7"/>
      <c r="C649" s="7"/>
      <c r="F649" s="11"/>
      <c r="H649" s="11"/>
    </row>
    <row r="650" spans="2:8" ht="12.75" customHeight="1" x14ac:dyDescent="0.35">
      <c r="B650" s="7"/>
      <c r="C650" s="7"/>
      <c r="F650" s="11"/>
      <c r="H650" s="11"/>
    </row>
    <row r="651" spans="2:8" ht="12.75" customHeight="1" x14ac:dyDescent="0.35">
      <c r="B651" s="7"/>
      <c r="C651" s="7"/>
      <c r="F651" s="11"/>
      <c r="H651" s="11"/>
    </row>
    <row r="652" spans="2:8" ht="12.75" customHeight="1" x14ac:dyDescent="0.35">
      <c r="B652" s="7"/>
      <c r="C652" s="7"/>
      <c r="F652" s="11"/>
      <c r="H652" s="11"/>
    </row>
    <row r="653" spans="2:8" ht="12.75" customHeight="1" x14ac:dyDescent="0.35">
      <c r="B653" s="7"/>
      <c r="C653" s="7"/>
      <c r="F653" s="11"/>
      <c r="H653" s="11"/>
    </row>
    <row r="654" spans="2:8" ht="12.75" customHeight="1" x14ac:dyDescent="0.35">
      <c r="B654" s="7"/>
      <c r="C654" s="7"/>
      <c r="F654" s="11"/>
      <c r="H654" s="11"/>
    </row>
    <row r="655" spans="2:8" ht="12.75" customHeight="1" x14ac:dyDescent="0.35">
      <c r="B655" s="7"/>
      <c r="C655" s="7"/>
      <c r="F655" s="11"/>
      <c r="H655" s="11"/>
    </row>
    <row r="656" spans="2:8" ht="12.75" customHeight="1" x14ac:dyDescent="0.35">
      <c r="B656" s="7"/>
      <c r="C656" s="7"/>
      <c r="F656" s="11"/>
      <c r="H656" s="11"/>
    </row>
    <row r="657" spans="2:8" ht="12.75" customHeight="1" x14ac:dyDescent="0.35">
      <c r="B657" s="7"/>
      <c r="C657" s="7"/>
      <c r="F657" s="11"/>
      <c r="H657" s="11"/>
    </row>
    <row r="658" spans="2:8" ht="12.75" customHeight="1" x14ac:dyDescent="0.35">
      <c r="B658" s="7"/>
      <c r="C658" s="7"/>
      <c r="F658" s="11"/>
      <c r="H658" s="11"/>
    </row>
    <row r="659" spans="2:8" ht="12.75" customHeight="1" x14ac:dyDescent="0.35">
      <c r="B659" s="7"/>
      <c r="C659" s="7"/>
      <c r="F659" s="11"/>
      <c r="H659" s="11"/>
    </row>
    <row r="660" spans="2:8" ht="12.75" customHeight="1" x14ac:dyDescent="0.35">
      <c r="B660" s="7"/>
      <c r="C660" s="7"/>
      <c r="F660" s="11"/>
      <c r="H660" s="11"/>
    </row>
    <row r="661" spans="2:8" ht="12.75" customHeight="1" x14ac:dyDescent="0.35">
      <c r="B661" s="7"/>
      <c r="C661" s="7"/>
      <c r="F661" s="11"/>
      <c r="H661" s="11"/>
    </row>
    <row r="662" spans="2:8" ht="12.75" customHeight="1" x14ac:dyDescent="0.35">
      <c r="B662" s="7"/>
      <c r="C662" s="7"/>
      <c r="F662" s="11"/>
      <c r="H662" s="11"/>
    </row>
    <row r="663" spans="2:8" ht="12.75" customHeight="1" x14ac:dyDescent="0.35">
      <c r="B663" s="7"/>
      <c r="C663" s="7"/>
      <c r="F663" s="11"/>
      <c r="H663" s="11"/>
    </row>
    <row r="664" spans="2:8" ht="12.75" customHeight="1" x14ac:dyDescent="0.35">
      <c r="B664" s="7"/>
      <c r="C664" s="7"/>
      <c r="F664" s="11"/>
      <c r="H664" s="11"/>
    </row>
    <row r="665" spans="2:8" ht="12.75" customHeight="1" x14ac:dyDescent="0.35">
      <c r="B665" s="7"/>
      <c r="C665" s="7"/>
      <c r="F665" s="11"/>
      <c r="H665" s="11"/>
    </row>
    <row r="666" spans="2:8" ht="12.75" customHeight="1" x14ac:dyDescent="0.35">
      <c r="B666" s="7"/>
      <c r="C666" s="7"/>
      <c r="F666" s="11"/>
      <c r="H666" s="11"/>
    </row>
    <row r="667" spans="2:8" ht="12.75" customHeight="1" x14ac:dyDescent="0.35">
      <c r="B667" s="7"/>
      <c r="C667" s="7"/>
      <c r="F667" s="11"/>
      <c r="H667" s="11"/>
    </row>
    <row r="668" spans="2:8" ht="12.75" customHeight="1" x14ac:dyDescent="0.35">
      <c r="B668" s="7"/>
      <c r="C668" s="7"/>
      <c r="F668" s="11"/>
      <c r="H668" s="11"/>
    </row>
    <row r="669" spans="2:8" ht="12.75" customHeight="1" x14ac:dyDescent="0.35">
      <c r="B669" s="7"/>
      <c r="C669" s="7"/>
      <c r="F669" s="11"/>
      <c r="H669" s="11"/>
    </row>
    <row r="670" spans="2:8" ht="12.75" customHeight="1" x14ac:dyDescent="0.35">
      <c r="B670" s="7"/>
      <c r="C670" s="7"/>
      <c r="F670" s="11"/>
      <c r="H670" s="11"/>
    </row>
    <row r="671" spans="2:8" ht="12.75" customHeight="1" x14ac:dyDescent="0.35">
      <c r="B671" s="7"/>
      <c r="C671" s="7"/>
      <c r="F671" s="11"/>
      <c r="H671" s="11"/>
    </row>
    <row r="672" spans="2:8" ht="12.75" customHeight="1" x14ac:dyDescent="0.35">
      <c r="B672" s="7"/>
      <c r="C672" s="7"/>
      <c r="F672" s="11"/>
      <c r="H672" s="11"/>
    </row>
    <row r="673" spans="2:8" ht="12.75" customHeight="1" x14ac:dyDescent="0.35">
      <c r="B673" s="7"/>
      <c r="C673" s="7"/>
      <c r="F673" s="11"/>
      <c r="H673" s="11"/>
    </row>
    <row r="674" spans="2:8" ht="12.75" customHeight="1" x14ac:dyDescent="0.35">
      <c r="B674" s="7"/>
      <c r="C674" s="7"/>
      <c r="F674" s="11"/>
      <c r="H674" s="11"/>
    </row>
    <row r="675" spans="2:8" ht="12.75" customHeight="1" x14ac:dyDescent="0.35">
      <c r="B675" s="7"/>
      <c r="C675" s="7"/>
      <c r="F675" s="11"/>
      <c r="H675" s="11"/>
    </row>
    <row r="676" spans="2:8" ht="12.75" customHeight="1" x14ac:dyDescent="0.35">
      <c r="B676" s="7"/>
      <c r="C676" s="7"/>
      <c r="F676" s="11"/>
      <c r="H676" s="11"/>
    </row>
    <row r="677" spans="2:8" ht="12.75" customHeight="1" x14ac:dyDescent="0.35">
      <c r="B677" s="7"/>
      <c r="C677" s="7"/>
      <c r="F677" s="11"/>
      <c r="H677" s="11"/>
    </row>
    <row r="678" spans="2:8" ht="12.75" customHeight="1" x14ac:dyDescent="0.35">
      <c r="B678" s="7"/>
      <c r="C678" s="7"/>
      <c r="F678" s="11"/>
      <c r="H678" s="11"/>
    </row>
    <row r="679" spans="2:8" ht="12.75" customHeight="1" x14ac:dyDescent="0.35">
      <c r="B679" s="7"/>
      <c r="C679" s="7"/>
      <c r="F679" s="11"/>
      <c r="H679" s="11"/>
    </row>
    <row r="680" spans="2:8" ht="12.75" customHeight="1" x14ac:dyDescent="0.35">
      <c r="B680" s="7"/>
      <c r="C680" s="7"/>
      <c r="F680" s="11"/>
      <c r="H680" s="11"/>
    </row>
    <row r="681" spans="2:8" ht="12.75" customHeight="1" x14ac:dyDescent="0.35">
      <c r="B681" s="7"/>
      <c r="C681" s="7"/>
      <c r="F681" s="11"/>
      <c r="H681" s="11"/>
    </row>
    <row r="682" spans="2:8" ht="12.75" customHeight="1" x14ac:dyDescent="0.35">
      <c r="B682" s="7"/>
      <c r="C682" s="7"/>
      <c r="F682" s="11"/>
      <c r="H682" s="11"/>
    </row>
    <row r="683" spans="2:8" ht="12.75" customHeight="1" x14ac:dyDescent="0.35">
      <c r="B683" s="7"/>
      <c r="C683" s="7"/>
      <c r="F683" s="11"/>
      <c r="H683" s="11"/>
    </row>
    <row r="684" spans="2:8" ht="12.75" customHeight="1" x14ac:dyDescent="0.35">
      <c r="B684" s="7"/>
      <c r="C684" s="7"/>
      <c r="F684" s="11"/>
      <c r="H684" s="11"/>
    </row>
    <row r="685" spans="2:8" ht="12.75" customHeight="1" x14ac:dyDescent="0.35">
      <c r="B685" s="7"/>
      <c r="C685" s="7"/>
      <c r="F685" s="11"/>
      <c r="H685" s="11"/>
    </row>
    <row r="686" spans="2:8" ht="12.75" customHeight="1" x14ac:dyDescent="0.35">
      <c r="B686" s="7"/>
      <c r="C686" s="7"/>
      <c r="F686" s="11"/>
      <c r="H686" s="11"/>
    </row>
    <row r="687" spans="2:8" ht="12.75" customHeight="1" x14ac:dyDescent="0.35">
      <c r="B687" s="7"/>
      <c r="C687" s="7"/>
      <c r="F687" s="11"/>
      <c r="H687" s="11"/>
    </row>
    <row r="688" spans="2:8" ht="12.75" customHeight="1" x14ac:dyDescent="0.35">
      <c r="B688" s="7"/>
      <c r="C688" s="7"/>
      <c r="F688" s="11"/>
      <c r="H688" s="11"/>
    </row>
    <row r="689" spans="2:8" ht="12.75" customHeight="1" x14ac:dyDescent="0.35">
      <c r="B689" s="7"/>
      <c r="C689" s="7"/>
      <c r="F689" s="11"/>
      <c r="H689" s="11"/>
    </row>
    <row r="690" spans="2:8" ht="12.75" customHeight="1" x14ac:dyDescent="0.35">
      <c r="B690" s="7"/>
      <c r="C690" s="7"/>
      <c r="F690" s="11"/>
      <c r="H690" s="11"/>
    </row>
    <row r="691" spans="2:8" ht="12.75" customHeight="1" x14ac:dyDescent="0.35">
      <c r="B691" s="7"/>
      <c r="C691" s="7"/>
      <c r="F691" s="11"/>
      <c r="H691" s="11"/>
    </row>
    <row r="692" spans="2:8" ht="12.75" customHeight="1" x14ac:dyDescent="0.35">
      <c r="B692" s="7"/>
      <c r="C692" s="7"/>
      <c r="F692" s="11"/>
      <c r="H692" s="11"/>
    </row>
    <row r="693" spans="2:8" ht="12.75" customHeight="1" x14ac:dyDescent="0.35">
      <c r="B693" s="7"/>
      <c r="C693" s="7"/>
      <c r="F693" s="11"/>
      <c r="H693" s="11"/>
    </row>
    <row r="694" spans="2:8" ht="12.75" customHeight="1" x14ac:dyDescent="0.35">
      <c r="B694" s="7"/>
      <c r="C694" s="7"/>
      <c r="F694" s="11"/>
      <c r="H694" s="11"/>
    </row>
    <row r="695" spans="2:8" ht="12.75" customHeight="1" x14ac:dyDescent="0.35">
      <c r="B695" s="7"/>
      <c r="C695" s="7"/>
      <c r="F695" s="11"/>
      <c r="H695" s="11"/>
    </row>
    <row r="696" spans="2:8" ht="12.75" customHeight="1" x14ac:dyDescent="0.35">
      <c r="B696" s="7"/>
      <c r="C696" s="7"/>
      <c r="F696" s="11"/>
      <c r="H696" s="11"/>
    </row>
    <row r="697" spans="2:8" ht="12.75" customHeight="1" x14ac:dyDescent="0.35">
      <c r="B697" s="7"/>
      <c r="C697" s="7"/>
      <c r="F697" s="11"/>
      <c r="H697" s="11"/>
    </row>
    <row r="698" spans="2:8" ht="12.75" customHeight="1" x14ac:dyDescent="0.35">
      <c r="B698" s="7"/>
      <c r="C698" s="7"/>
      <c r="F698" s="11"/>
      <c r="H698" s="11"/>
    </row>
    <row r="699" spans="2:8" ht="12.75" customHeight="1" x14ac:dyDescent="0.35">
      <c r="B699" s="7"/>
      <c r="C699" s="7"/>
      <c r="F699" s="11"/>
      <c r="H699" s="11"/>
    </row>
    <row r="700" spans="2:8" ht="12.75" customHeight="1" x14ac:dyDescent="0.35">
      <c r="B700" s="7"/>
      <c r="C700" s="7"/>
      <c r="F700" s="11"/>
      <c r="H700" s="11"/>
    </row>
    <row r="701" spans="2:8" ht="12.75" customHeight="1" x14ac:dyDescent="0.35">
      <c r="B701" s="7"/>
      <c r="C701" s="7"/>
      <c r="F701" s="11"/>
      <c r="H701" s="11"/>
    </row>
    <row r="702" spans="2:8" ht="12.75" customHeight="1" x14ac:dyDescent="0.35">
      <c r="B702" s="7"/>
      <c r="C702" s="7"/>
      <c r="F702" s="11"/>
      <c r="H702" s="11"/>
    </row>
    <row r="703" spans="2:8" ht="12.75" customHeight="1" x14ac:dyDescent="0.35">
      <c r="B703" s="7"/>
      <c r="C703" s="7"/>
      <c r="F703" s="11"/>
      <c r="H703" s="11"/>
    </row>
    <row r="704" spans="2:8" ht="12.75" customHeight="1" x14ac:dyDescent="0.35">
      <c r="B704" s="7"/>
      <c r="C704" s="7"/>
      <c r="F704" s="11"/>
      <c r="H704" s="11"/>
    </row>
    <row r="705" spans="2:8" ht="12.75" customHeight="1" x14ac:dyDescent="0.35">
      <c r="B705" s="7"/>
      <c r="C705" s="7"/>
      <c r="F705" s="11"/>
      <c r="H705" s="11"/>
    </row>
    <row r="706" spans="2:8" ht="12.75" customHeight="1" x14ac:dyDescent="0.35">
      <c r="B706" s="7"/>
      <c r="C706" s="7"/>
      <c r="F706" s="11"/>
      <c r="H706" s="11"/>
    </row>
    <row r="707" spans="2:8" ht="12.75" customHeight="1" x14ac:dyDescent="0.35">
      <c r="B707" s="7"/>
      <c r="C707" s="7"/>
      <c r="F707" s="11"/>
      <c r="H707" s="11"/>
    </row>
    <row r="708" spans="2:8" ht="12.75" customHeight="1" x14ac:dyDescent="0.35">
      <c r="B708" s="7"/>
      <c r="C708" s="7"/>
      <c r="F708" s="11"/>
      <c r="H708" s="11"/>
    </row>
    <row r="709" spans="2:8" ht="12.75" customHeight="1" x14ac:dyDescent="0.35">
      <c r="B709" s="7"/>
      <c r="C709" s="7"/>
      <c r="F709" s="11"/>
      <c r="H709" s="11"/>
    </row>
    <row r="710" spans="2:8" ht="12.75" customHeight="1" x14ac:dyDescent="0.35">
      <c r="B710" s="7"/>
      <c r="C710" s="7"/>
      <c r="F710" s="11"/>
      <c r="H710" s="11"/>
    </row>
    <row r="711" spans="2:8" ht="12.75" customHeight="1" x14ac:dyDescent="0.35">
      <c r="B711" s="7"/>
      <c r="C711" s="7"/>
      <c r="F711" s="11"/>
      <c r="H711" s="11"/>
    </row>
    <row r="712" spans="2:8" ht="12.75" customHeight="1" x14ac:dyDescent="0.35">
      <c r="B712" s="7"/>
      <c r="C712" s="7"/>
      <c r="F712" s="11"/>
      <c r="H712" s="11"/>
    </row>
    <row r="713" spans="2:8" ht="12.75" customHeight="1" x14ac:dyDescent="0.35">
      <c r="B713" s="7"/>
      <c r="C713" s="7"/>
      <c r="F713" s="11"/>
      <c r="H713" s="11"/>
    </row>
    <row r="714" spans="2:8" ht="12.75" customHeight="1" x14ac:dyDescent="0.35">
      <c r="B714" s="7"/>
      <c r="C714" s="7"/>
      <c r="F714" s="11"/>
      <c r="H714" s="11"/>
    </row>
    <row r="715" spans="2:8" ht="12.75" customHeight="1" x14ac:dyDescent="0.35">
      <c r="B715" s="7"/>
      <c r="C715" s="7"/>
      <c r="F715" s="11"/>
      <c r="H715" s="11"/>
    </row>
    <row r="716" spans="2:8" ht="12.75" customHeight="1" x14ac:dyDescent="0.35">
      <c r="B716" s="7"/>
      <c r="C716" s="7"/>
      <c r="F716" s="11"/>
      <c r="H716" s="11"/>
    </row>
    <row r="717" spans="2:8" ht="12.75" customHeight="1" x14ac:dyDescent="0.35">
      <c r="B717" s="7"/>
      <c r="C717" s="7"/>
      <c r="F717" s="11"/>
      <c r="H717" s="11"/>
    </row>
    <row r="718" spans="2:8" ht="12.75" customHeight="1" x14ac:dyDescent="0.35">
      <c r="B718" s="7"/>
      <c r="C718" s="7"/>
      <c r="F718" s="11"/>
      <c r="H718" s="11"/>
    </row>
    <row r="719" spans="2:8" ht="12.75" customHeight="1" x14ac:dyDescent="0.35">
      <c r="B719" s="7"/>
      <c r="C719" s="7"/>
      <c r="F719" s="11"/>
      <c r="H719" s="11"/>
    </row>
    <row r="720" spans="2:8" ht="12.75" customHeight="1" x14ac:dyDescent="0.35">
      <c r="B720" s="7"/>
      <c r="C720" s="7"/>
      <c r="F720" s="11"/>
      <c r="H720" s="11"/>
    </row>
    <row r="721" spans="2:8" ht="12.75" customHeight="1" x14ac:dyDescent="0.35">
      <c r="B721" s="7"/>
      <c r="C721" s="7"/>
      <c r="F721" s="11"/>
      <c r="H721" s="11"/>
    </row>
    <row r="722" spans="2:8" ht="12.75" customHeight="1" x14ac:dyDescent="0.35">
      <c r="B722" s="7"/>
      <c r="C722" s="7"/>
      <c r="F722" s="11"/>
      <c r="H722" s="11"/>
    </row>
    <row r="723" spans="2:8" ht="12.75" customHeight="1" x14ac:dyDescent="0.35">
      <c r="B723" s="7"/>
      <c r="C723" s="7"/>
      <c r="F723" s="11"/>
      <c r="H723" s="11"/>
    </row>
    <row r="724" spans="2:8" ht="12.75" customHeight="1" x14ac:dyDescent="0.35">
      <c r="B724" s="7"/>
      <c r="C724" s="7"/>
      <c r="F724" s="11"/>
      <c r="H724" s="11"/>
    </row>
    <row r="725" spans="2:8" ht="12.75" customHeight="1" x14ac:dyDescent="0.35">
      <c r="B725" s="7"/>
      <c r="C725" s="7"/>
      <c r="F725" s="11"/>
      <c r="H725" s="11"/>
    </row>
    <row r="726" spans="2:8" ht="12.75" customHeight="1" x14ac:dyDescent="0.35">
      <c r="B726" s="7"/>
      <c r="C726" s="7"/>
      <c r="F726" s="11"/>
      <c r="H726" s="11"/>
    </row>
    <row r="727" spans="2:8" ht="12.75" customHeight="1" x14ac:dyDescent="0.35">
      <c r="B727" s="7"/>
      <c r="C727" s="7"/>
      <c r="F727" s="11"/>
      <c r="H727" s="11"/>
    </row>
    <row r="728" spans="2:8" ht="12.75" customHeight="1" x14ac:dyDescent="0.35">
      <c r="B728" s="7"/>
      <c r="C728" s="7"/>
      <c r="F728" s="11"/>
      <c r="H728" s="11"/>
    </row>
    <row r="729" spans="2:8" ht="12.75" customHeight="1" x14ac:dyDescent="0.35">
      <c r="B729" s="7"/>
      <c r="C729" s="7"/>
      <c r="F729" s="11"/>
      <c r="H729" s="11"/>
    </row>
    <row r="730" spans="2:8" ht="12.75" customHeight="1" x14ac:dyDescent="0.35">
      <c r="B730" s="7"/>
      <c r="C730" s="7"/>
      <c r="F730" s="11"/>
      <c r="H730" s="11"/>
    </row>
    <row r="731" spans="2:8" ht="12.75" customHeight="1" x14ac:dyDescent="0.35">
      <c r="B731" s="7"/>
      <c r="C731" s="7"/>
      <c r="F731" s="11"/>
      <c r="H731" s="11"/>
    </row>
    <row r="732" spans="2:8" ht="12.75" customHeight="1" x14ac:dyDescent="0.35">
      <c r="B732" s="7"/>
      <c r="C732" s="7"/>
      <c r="F732" s="11"/>
      <c r="H732" s="11"/>
    </row>
    <row r="733" spans="2:8" ht="12.75" customHeight="1" x14ac:dyDescent="0.35">
      <c r="B733" s="7"/>
      <c r="C733" s="7"/>
      <c r="F733" s="11"/>
      <c r="H733" s="11"/>
    </row>
    <row r="734" spans="2:8" ht="12.75" customHeight="1" x14ac:dyDescent="0.35">
      <c r="B734" s="7"/>
      <c r="C734" s="7"/>
      <c r="F734" s="11"/>
      <c r="H734" s="11"/>
    </row>
    <row r="735" spans="2:8" ht="12.75" customHeight="1" x14ac:dyDescent="0.35">
      <c r="B735" s="7"/>
      <c r="C735" s="7"/>
      <c r="F735" s="11"/>
      <c r="H735" s="11"/>
    </row>
    <row r="736" spans="2:8" ht="12.75" customHeight="1" x14ac:dyDescent="0.35">
      <c r="B736" s="7"/>
      <c r="C736" s="7"/>
      <c r="F736" s="11"/>
      <c r="H736" s="11"/>
    </row>
    <row r="737" spans="2:8" ht="12.75" customHeight="1" x14ac:dyDescent="0.35">
      <c r="B737" s="7"/>
      <c r="C737" s="7"/>
      <c r="F737" s="11"/>
      <c r="H737" s="11"/>
    </row>
    <row r="738" spans="2:8" ht="12.75" customHeight="1" x14ac:dyDescent="0.35">
      <c r="B738" s="7"/>
      <c r="C738" s="7"/>
      <c r="F738" s="11"/>
      <c r="H738" s="11"/>
    </row>
    <row r="739" spans="2:8" ht="12.75" customHeight="1" x14ac:dyDescent="0.35">
      <c r="B739" s="7"/>
      <c r="C739" s="7"/>
      <c r="F739" s="11"/>
      <c r="H739" s="11"/>
    </row>
    <row r="740" spans="2:8" ht="12.75" customHeight="1" x14ac:dyDescent="0.35">
      <c r="B740" s="7"/>
      <c r="C740" s="7"/>
      <c r="F740" s="11"/>
      <c r="H740" s="11"/>
    </row>
    <row r="741" spans="2:8" ht="12.75" customHeight="1" x14ac:dyDescent="0.35">
      <c r="B741" s="7"/>
      <c r="C741" s="7"/>
      <c r="F741" s="11"/>
      <c r="H741" s="11"/>
    </row>
    <row r="742" spans="2:8" ht="12.75" customHeight="1" x14ac:dyDescent="0.35">
      <c r="B742" s="7"/>
      <c r="C742" s="7"/>
      <c r="F742" s="11"/>
      <c r="H742" s="11"/>
    </row>
    <row r="743" spans="2:8" ht="12.75" customHeight="1" x14ac:dyDescent="0.35">
      <c r="B743" s="7"/>
      <c r="C743" s="7"/>
      <c r="F743" s="11"/>
      <c r="H743" s="11"/>
    </row>
    <row r="744" spans="2:8" ht="12.75" customHeight="1" x14ac:dyDescent="0.35">
      <c r="B744" s="7"/>
      <c r="C744" s="7"/>
      <c r="F744" s="11"/>
      <c r="H744" s="11"/>
    </row>
    <row r="745" spans="2:8" ht="12.75" customHeight="1" x14ac:dyDescent="0.35">
      <c r="B745" s="7"/>
      <c r="C745" s="7"/>
      <c r="F745" s="11"/>
      <c r="H745" s="11"/>
    </row>
    <row r="746" spans="2:8" ht="12.75" customHeight="1" x14ac:dyDescent="0.35">
      <c r="B746" s="7"/>
      <c r="C746" s="7"/>
      <c r="F746" s="11"/>
      <c r="H746" s="11"/>
    </row>
    <row r="747" spans="2:8" ht="12.75" customHeight="1" x14ac:dyDescent="0.35">
      <c r="B747" s="7"/>
      <c r="C747" s="7"/>
      <c r="F747" s="11"/>
      <c r="H747" s="11"/>
    </row>
    <row r="748" spans="2:8" ht="12.75" customHeight="1" x14ac:dyDescent="0.35">
      <c r="B748" s="7"/>
      <c r="C748" s="7"/>
      <c r="F748" s="11"/>
      <c r="H748" s="11"/>
    </row>
    <row r="749" spans="2:8" ht="12.75" customHeight="1" x14ac:dyDescent="0.35">
      <c r="B749" s="7"/>
      <c r="C749" s="7"/>
      <c r="F749" s="11"/>
      <c r="H749" s="11"/>
    </row>
    <row r="750" spans="2:8" ht="12.75" customHeight="1" x14ac:dyDescent="0.35">
      <c r="B750" s="7"/>
      <c r="C750" s="7"/>
      <c r="F750" s="11"/>
      <c r="H750" s="11"/>
    </row>
    <row r="751" spans="2:8" ht="12.75" customHeight="1" x14ac:dyDescent="0.35">
      <c r="B751" s="7"/>
      <c r="C751" s="7"/>
      <c r="F751" s="11"/>
      <c r="H751" s="11"/>
    </row>
    <row r="752" spans="2:8" ht="12.75" customHeight="1" x14ac:dyDescent="0.35">
      <c r="B752" s="7"/>
      <c r="C752" s="7"/>
      <c r="F752" s="11"/>
      <c r="H752" s="11"/>
    </row>
    <row r="753" spans="2:8" ht="12.75" customHeight="1" x14ac:dyDescent="0.35">
      <c r="B753" s="7"/>
      <c r="C753" s="7"/>
      <c r="F753" s="11"/>
      <c r="H753" s="11"/>
    </row>
    <row r="754" spans="2:8" ht="12.75" customHeight="1" x14ac:dyDescent="0.35">
      <c r="B754" s="7"/>
      <c r="C754" s="7"/>
      <c r="F754" s="11"/>
      <c r="H754" s="11"/>
    </row>
    <row r="755" spans="2:8" ht="12.75" customHeight="1" x14ac:dyDescent="0.35">
      <c r="B755" s="7"/>
      <c r="C755" s="7"/>
      <c r="F755" s="11"/>
      <c r="H755" s="11"/>
    </row>
    <row r="756" spans="2:8" ht="12.75" customHeight="1" x14ac:dyDescent="0.35">
      <c r="B756" s="7"/>
      <c r="C756" s="7"/>
      <c r="F756" s="11"/>
      <c r="H756" s="11"/>
    </row>
    <row r="757" spans="2:8" ht="12.75" customHeight="1" x14ac:dyDescent="0.35">
      <c r="B757" s="7"/>
      <c r="C757" s="7"/>
      <c r="F757" s="11"/>
      <c r="H757" s="11"/>
    </row>
    <row r="758" spans="2:8" ht="12.75" customHeight="1" x14ac:dyDescent="0.35">
      <c r="B758" s="7"/>
      <c r="C758" s="7"/>
      <c r="F758" s="11"/>
      <c r="H758" s="11"/>
    </row>
    <row r="759" spans="2:8" ht="12.75" customHeight="1" x14ac:dyDescent="0.35">
      <c r="B759" s="7"/>
      <c r="C759" s="7"/>
      <c r="F759" s="11"/>
      <c r="H759" s="11"/>
    </row>
    <row r="760" spans="2:8" ht="12.75" customHeight="1" x14ac:dyDescent="0.35">
      <c r="B760" s="7"/>
      <c r="C760" s="7"/>
      <c r="F760" s="11"/>
      <c r="H760" s="11"/>
    </row>
    <row r="761" spans="2:8" ht="12.75" customHeight="1" x14ac:dyDescent="0.35">
      <c r="B761" s="7"/>
      <c r="C761" s="7"/>
      <c r="F761" s="11"/>
      <c r="H761" s="11"/>
    </row>
    <row r="762" spans="2:8" ht="12.75" customHeight="1" x14ac:dyDescent="0.35">
      <c r="B762" s="7"/>
      <c r="C762" s="7"/>
      <c r="F762" s="11"/>
      <c r="H762" s="11"/>
    </row>
    <row r="763" spans="2:8" ht="12.75" customHeight="1" x14ac:dyDescent="0.35">
      <c r="B763" s="7"/>
      <c r="C763" s="7"/>
      <c r="F763" s="11"/>
      <c r="H763" s="11"/>
    </row>
    <row r="764" spans="2:8" ht="12.75" customHeight="1" x14ac:dyDescent="0.35">
      <c r="B764" s="7"/>
      <c r="C764" s="7"/>
      <c r="F764" s="11"/>
      <c r="H764" s="11"/>
    </row>
    <row r="765" spans="2:8" ht="12.75" customHeight="1" x14ac:dyDescent="0.35">
      <c r="B765" s="7"/>
      <c r="C765" s="7"/>
      <c r="F765" s="11"/>
      <c r="H765" s="11"/>
    </row>
    <row r="766" spans="2:8" ht="12.75" customHeight="1" x14ac:dyDescent="0.35">
      <c r="B766" s="7"/>
      <c r="C766" s="7"/>
      <c r="F766" s="11"/>
      <c r="H766" s="11"/>
    </row>
    <row r="767" spans="2:8" ht="12.75" customHeight="1" x14ac:dyDescent="0.35">
      <c r="B767" s="7"/>
      <c r="C767" s="7"/>
      <c r="F767" s="11"/>
      <c r="H767" s="11"/>
    </row>
    <row r="768" spans="2:8" ht="12.75" customHeight="1" x14ac:dyDescent="0.35">
      <c r="B768" s="7"/>
      <c r="C768" s="7"/>
      <c r="F768" s="11"/>
      <c r="H768" s="11"/>
    </row>
    <row r="769" spans="2:8" ht="12.75" customHeight="1" x14ac:dyDescent="0.35">
      <c r="B769" s="7"/>
      <c r="C769" s="7"/>
      <c r="F769" s="11"/>
      <c r="H769" s="11"/>
    </row>
    <row r="770" spans="2:8" ht="12.75" customHeight="1" x14ac:dyDescent="0.35">
      <c r="B770" s="7"/>
      <c r="C770" s="7"/>
      <c r="F770" s="11"/>
      <c r="H770" s="11"/>
    </row>
    <row r="771" spans="2:8" ht="12.75" customHeight="1" x14ac:dyDescent="0.35">
      <c r="B771" s="7"/>
      <c r="C771" s="7"/>
      <c r="F771" s="11"/>
      <c r="H771" s="11"/>
    </row>
    <row r="772" spans="2:8" ht="12.75" customHeight="1" x14ac:dyDescent="0.35">
      <c r="B772" s="7"/>
      <c r="C772" s="7"/>
      <c r="F772" s="11"/>
      <c r="H772" s="11"/>
    </row>
    <row r="773" spans="2:8" ht="12.75" customHeight="1" x14ac:dyDescent="0.35">
      <c r="B773" s="7"/>
      <c r="C773" s="7"/>
      <c r="F773" s="11"/>
      <c r="H773" s="11"/>
    </row>
    <row r="774" spans="2:8" ht="12.75" customHeight="1" x14ac:dyDescent="0.35">
      <c r="B774" s="7"/>
      <c r="C774" s="7"/>
      <c r="F774" s="11"/>
      <c r="H774" s="11"/>
    </row>
    <row r="775" spans="2:8" ht="12.75" customHeight="1" x14ac:dyDescent="0.35">
      <c r="B775" s="7"/>
      <c r="C775" s="7"/>
      <c r="F775" s="11"/>
      <c r="H775" s="11"/>
    </row>
    <row r="776" spans="2:8" ht="12.75" customHeight="1" x14ac:dyDescent="0.35">
      <c r="B776" s="7"/>
      <c r="C776" s="7"/>
      <c r="F776" s="11"/>
      <c r="H776" s="11"/>
    </row>
    <row r="777" spans="2:8" ht="12.75" customHeight="1" x14ac:dyDescent="0.35">
      <c r="B777" s="7"/>
      <c r="C777" s="7"/>
      <c r="F777" s="11"/>
      <c r="H777" s="11"/>
    </row>
    <row r="778" spans="2:8" ht="12.75" customHeight="1" x14ac:dyDescent="0.35">
      <c r="B778" s="7"/>
      <c r="C778" s="7"/>
      <c r="F778" s="11"/>
      <c r="H778" s="11"/>
    </row>
    <row r="779" spans="2:8" ht="12.75" customHeight="1" x14ac:dyDescent="0.35">
      <c r="B779" s="7"/>
      <c r="C779" s="7"/>
      <c r="F779" s="11"/>
      <c r="H779" s="11"/>
    </row>
    <row r="780" spans="2:8" ht="12.75" customHeight="1" x14ac:dyDescent="0.35">
      <c r="B780" s="7"/>
      <c r="C780" s="7"/>
      <c r="F780" s="11"/>
      <c r="H780" s="11"/>
    </row>
    <row r="781" spans="2:8" ht="12.75" customHeight="1" x14ac:dyDescent="0.35">
      <c r="B781" s="7"/>
      <c r="C781" s="7"/>
      <c r="F781" s="11"/>
      <c r="H781" s="11"/>
    </row>
    <row r="782" spans="2:8" ht="12.75" customHeight="1" x14ac:dyDescent="0.35">
      <c r="B782" s="7"/>
      <c r="C782" s="7"/>
      <c r="F782" s="11"/>
      <c r="H782" s="11"/>
    </row>
    <row r="783" spans="2:8" ht="12.75" customHeight="1" x14ac:dyDescent="0.35">
      <c r="B783" s="7"/>
      <c r="C783" s="7"/>
      <c r="F783" s="11"/>
      <c r="H783" s="11"/>
    </row>
    <row r="784" spans="2:8" ht="12.75" customHeight="1" x14ac:dyDescent="0.35">
      <c r="B784" s="7"/>
      <c r="C784" s="7"/>
      <c r="F784" s="11"/>
      <c r="H784" s="11"/>
    </row>
    <row r="785" spans="2:8" ht="12.75" customHeight="1" x14ac:dyDescent="0.35">
      <c r="B785" s="7"/>
      <c r="C785" s="7"/>
      <c r="F785" s="11"/>
      <c r="H785" s="11"/>
    </row>
    <row r="786" spans="2:8" ht="12.75" customHeight="1" x14ac:dyDescent="0.35">
      <c r="B786" s="7"/>
      <c r="C786" s="7"/>
      <c r="F786" s="11"/>
      <c r="H786" s="11"/>
    </row>
    <row r="787" spans="2:8" ht="12.75" customHeight="1" x14ac:dyDescent="0.35">
      <c r="B787" s="7"/>
      <c r="C787" s="7"/>
      <c r="F787" s="11"/>
      <c r="H787" s="11"/>
    </row>
    <row r="788" spans="2:8" ht="12.75" customHeight="1" x14ac:dyDescent="0.35">
      <c r="B788" s="7"/>
      <c r="C788" s="7"/>
      <c r="F788" s="11"/>
      <c r="H788" s="11"/>
    </row>
    <row r="789" spans="2:8" ht="12.75" customHeight="1" x14ac:dyDescent="0.35">
      <c r="B789" s="7"/>
      <c r="C789" s="7"/>
      <c r="F789" s="11"/>
      <c r="H789" s="11"/>
    </row>
    <row r="790" spans="2:8" ht="12.75" customHeight="1" x14ac:dyDescent="0.35">
      <c r="B790" s="7"/>
      <c r="C790" s="7"/>
      <c r="F790" s="11"/>
      <c r="H790" s="11"/>
    </row>
    <row r="791" spans="2:8" ht="12.75" customHeight="1" x14ac:dyDescent="0.35">
      <c r="B791" s="7"/>
      <c r="C791" s="7"/>
      <c r="F791" s="11"/>
      <c r="H791" s="11"/>
    </row>
    <row r="792" spans="2:8" ht="12.75" customHeight="1" x14ac:dyDescent="0.35">
      <c r="B792" s="7"/>
      <c r="C792" s="7"/>
      <c r="F792" s="11"/>
      <c r="H792" s="11"/>
    </row>
    <row r="793" spans="2:8" ht="12.75" customHeight="1" x14ac:dyDescent="0.35">
      <c r="B793" s="7"/>
      <c r="C793" s="7"/>
      <c r="F793" s="11"/>
      <c r="H793" s="11"/>
    </row>
    <row r="794" spans="2:8" ht="12.75" customHeight="1" x14ac:dyDescent="0.35">
      <c r="B794" s="7"/>
      <c r="C794" s="7"/>
      <c r="F794" s="11"/>
      <c r="H794" s="11"/>
    </row>
    <row r="795" spans="2:8" ht="12.75" customHeight="1" x14ac:dyDescent="0.35">
      <c r="B795" s="7"/>
      <c r="C795" s="7"/>
      <c r="F795" s="11"/>
      <c r="H795" s="11"/>
    </row>
    <row r="796" spans="2:8" ht="12.75" customHeight="1" x14ac:dyDescent="0.35">
      <c r="B796" s="7"/>
      <c r="C796" s="7"/>
      <c r="F796" s="11"/>
      <c r="H796" s="11"/>
    </row>
    <row r="797" spans="2:8" ht="12.75" customHeight="1" x14ac:dyDescent="0.35">
      <c r="B797" s="7"/>
      <c r="C797" s="7"/>
      <c r="F797" s="11"/>
      <c r="H797" s="11"/>
    </row>
    <row r="798" spans="2:8" ht="12.75" customHeight="1" x14ac:dyDescent="0.35">
      <c r="B798" s="7"/>
      <c r="C798" s="7"/>
      <c r="F798" s="11"/>
      <c r="H798" s="11"/>
    </row>
    <row r="799" spans="2:8" ht="12.75" customHeight="1" x14ac:dyDescent="0.35">
      <c r="B799" s="7"/>
      <c r="C799" s="7"/>
      <c r="F799" s="11"/>
      <c r="H799" s="11"/>
    </row>
    <row r="800" spans="2:8" ht="12.75" customHeight="1" x14ac:dyDescent="0.35">
      <c r="B800" s="7"/>
      <c r="C800" s="7"/>
      <c r="F800" s="11"/>
      <c r="H800" s="11"/>
    </row>
    <row r="801" spans="2:8" ht="12.75" customHeight="1" x14ac:dyDescent="0.35">
      <c r="B801" s="7"/>
      <c r="C801" s="7"/>
      <c r="F801" s="11"/>
      <c r="H801" s="11"/>
    </row>
    <row r="802" spans="2:8" ht="12.75" customHeight="1" x14ac:dyDescent="0.35">
      <c r="B802" s="7"/>
      <c r="C802" s="7"/>
      <c r="F802" s="11"/>
      <c r="H802" s="11"/>
    </row>
    <row r="803" spans="2:8" ht="12.75" customHeight="1" x14ac:dyDescent="0.35">
      <c r="B803" s="7"/>
      <c r="C803" s="7"/>
      <c r="F803" s="11"/>
      <c r="H803" s="11"/>
    </row>
    <row r="804" spans="2:8" ht="12.75" customHeight="1" x14ac:dyDescent="0.35">
      <c r="B804" s="7"/>
      <c r="C804" s="7"/>
      <c r="F804" s="11"/>
      <c r="H804" s="11"/>
    </row>
    <row r="805" spans="2:8" ht="12.75" customHeight="1" x14ac:dyDescent="0.35">
      <c r="B805" s="7"/>
      <c r="C805" s="7"/>
      <c r="F805" s="11"/>
      <c r="H805" s="11"/>
    </row>
    <row r="806" spans="2:8" ht="12.75" customHeight="1" x14ac:dyDescent="0.35">
      <c r="B806" s="7"/>
      <c r="C806" s="7"/>
      <c r="F806" s="11"/>
      <c r="H806" s="11"/>
    </row>
    <row r="807" spans="2:8" ht="12.75" customHeight="1" x14ac:dyDescent="0.35">
      <c r="B807" s="7"/>
      <c r="C807" s="7"/>
      <c r="F807" s="11"/>
      <c r="H807" s="11"/>
    </row>
    <row r="808" spans="2:8" ht="12.75" customHeight="1" x14ac:dyDescent="0.35">
      <c r="B808" s="7"/>
      <c r="C808" s="7"/>
      <c r="F808" s="11"/>
      <c r="H808" s="11"/>
    </row>
    <row r="809" spans="2:8" ht="12.75" customHeight="1" x14ac:dyDescent="0.35">
      <c r="B809" s="7"/>
      <c r="C809" s="7"/>
      <c r="F809" s="11"/>
      <c r="H809" s="11"/>
    </row>
    <row r="810" spans="2:8" ht="12.75" customHeight="1" x14ac:dyDescent="0.35">
      <c r="B810" s="7"/>
      <c r="C810" s="7"/>
      <c r="F810" s="11"/>
      <c r="H810" s="11"/>
    </row>
    <row r="811" spans="2:8" ht="12.75" customHeight="1" x14ac:dyDescent="0.35">
      <c r="B811" s="7"/>
      <c r="C811" s="7"/>
      <c r="F811" s="11"/>
      <c r="H811" s="11"/>
    </row>
    <row r="812" spans="2:8" ht="12.75" customHeight="1" x14ac:dyDescent="0.35">
      <c r="B812" s="7"/>
      <c r="C812" s="7"/>
      <c r="F812" s="11"/>
      <c r="H812" s="11"/>
    </row>
    <row r="813" spans="2:8" ht="12.75" customHeight="1" x14ac:dyDescent="0.35">
      <c r="B813" s="7"/>
      <c r="C813" s="7"/>
      <c r="F813" s="11"/>
      <c r="H813" s="11"/>
    </row>
    <row r="814" spans="2:8" ht="12.75" customHeight="1" x14ac:dyDescent="0.35">
      <c r="B814" s="7"/>
      <c r="C814" s="7"/>
      <c r="F814" s="11"/>
      <c r="H814" s="11"/>
    </row>
    <row r="815" spans="2:8" ht="12.75" customHeight="1" x14ac:dyDescent="0.35">
      <c r="B815" s="7"/>
      <c r="C815" s="7"/>
      <c r="F815" s="11"/>
      <c r="H815" s="11"/>
    </row>
    <row r="816" spans="2:8" ht="12.75" customHeight="1" x14ac:dyDescent="0.35">
      <c r="B816" s="7"/>
      <c r="C816" s="7"/>
      <c r="F816" s="11"/>
      <c r="H816" s="11"/>
    </row>
    <row r="817" spans="2:8" ht="12.75" customHeight="1" x14ac:dyDescent="0.35">
      <c r="B817" s="7"/>
      <c r="C817" s="7"/>
      <c r="F817" s="11"/>
      <c r="H817" s="11"/>
    </row>
    <row r="818" spans="2:8" ht="12.75" customHeight="1" x14ac:dyDescent="0.35">
      <c r="B818" s="7"/>
      <c r="C818" s="7"/>
      <c r="F818" s="11"/>
      <c r="H818" s="11"/>
    </row>
    <row r="819" spans="2:8" ht="12.75" customHeight="1" x14ac:dyDescent="0.35">
      <c r="B819" s="7"/>
      <c r="C819" s="7"/>
      <c r="F819" s="11"/>
      <c r="H819" s="11"/>
    </row>
    <row r="820" spans="2:8" ht="12.75" customHeight="1" x14ac:dyDescent="0.35">
      <c r="B820" s="7"/>
      <c r="C820" s="7"/>
      <c r="F820" s="11"/>
      <c r="H820" s="11"/>
    </row>
    <row r="821" spans="2:8" ht="12.75" customHeight="1" x14ac:dyDescent="0.35">
      <c r="B821" s="7"/>
      <c r="C821" s="7"/>
      <c r="F821" s="11"/>
      <c r="H821" s="11"/>
    </row>
    <row r="822" spans="2:8" ht="12.75" customHeight="1" x14ac:dyDescent="0.35">
      <c r="B822" s="7"/>
      <c r="C822" s="7"/>
      <c r="F822" s="11"/>
      <c r="H822" s="11"/>
    </row>
    <row r="823" spans="2:8" ht="12.75" customHeight="1" x14ac:dyDescent="0.35">
      <c r="B823" s="7"/>
      <c r="C823" s="7"/>
      <c r="F823" s="11"/>
      <c r="H823" s="11"/>
    </row>
    <row r="824" spans="2:8" ht="12.75" customHeight="1" x14ac:dyDescent="0.35">
      <c r="B824" s="7"/>
      <c r="C824" s="7"/>
      <c r="F824" s="11"/>
      <c r="H824" s="11"/>
    </row>
    <row r="825" spans="2:8" ht="12.75" customHeight="1" x14ac:dyDescent="0.35">
      <c r="B825" s="7"/>
      <c r="C825" s="7"/>
      <c r="F825" s="11"/>
      <c r="H825" s="11"/>
    </row>
    <row r="826" spans="2:8" ht="12.75" customHeight="1" x14ac:dyDescent="0.35">
      <c r="B826" s="7"/>
      <c r="C826" s="7"/>
      <c r="F826" s="11"/>
      <c r="H826" s="11"/>
    </row>
    <row r="827" spans="2:8" ht="12.75" customHeight="1" x14ac:dyDescent="0.35">
      <c r="B827" s="7"/>
      <c r="C827" s="7"/>
      <c r="F827" s="11"/>
      <c r="H827" s="11"/>
    </row>
    <row r="828" spans="2:8" ht="12.75" customHeight="1" x14ac:dyDescent="0.35">
      <c r="B828" s="7"/>
      <c r="C828" s="7"/>
      <c r="F828" s="11"/>
      <c r="H828" s="11"/>
    </row>
    <row r="829" spans="2:8" ht="12.75" customHeight="1" x14ac:dyDescent="0.35">
      <c r="B829" s="7"/>
      <c r="C829" s="7"/>
      <c r="F829" s="11"/>
      <c r="H829" s="11"/>
    </row>
    <row r="830" spans="2:8" ht="12.75" customHeight="1" x14ac:dyDescent="0.35">
      <c r="B830" s="7"/>
      <c r="C830" s="7"/>
      <c r="F830" s="11"/>
      <c r="H830" s="11"/>
    </row>
    <row r="831" spans="2:8" ht="12.75" customHeight="1" x14ac:dyDescent="0.35">
      <c r="B831" s="7"/>
      <c r="C831" s="7"/>
      <c r="F831" s="11"/>
      <c r="H831" s="11"/>
    </row>
    <row r="832" spans="2:8" ht="12.75" customHeight="1" x14ac:dyDescent="0.35">
      <c r="B832" s="7"/>
      <c r="C832" s="7"/>
      <c r="F832" s="11"/>
      <c r="H832" s="11"/>
    </row>
    <row r="833" spans="2:8" ht="12.75" customHeight="1" x14ac:dyDescent="0.35">
      <c r="B833" s="7"/>
      <c r="C833" s="7"/>
      <c r="F833" s="11"/>
      <c r="H833" s="11"/>
    </row>
    <row r="834" spans="2:8" ht="12.75" customHeight="1" x14ac:dyDescent="0.35">
      <c r="B834" s="7"/>
      <c r="C834" s="7"/>
      <c r="F834" s="11"/>
      <c r="H834" s="11"/>
    </row>
    <row r="835" spans="2:8" ht="12.75" customHeight="1" x14ac:dyDescent="0.35">
      <c r="B835" s="7"/>
      <c r="C835" s="7"/>
      <c r="F835" s="11"/>
      <c r="H835" s="11"/>
    </row>
    <row r="836" spans="2:8" ht="12.75" customHeight="1" x14ac:dyDescent="0.35">
      <c r="B836" s="7"/>
      <c r="C836" s="7"/>
      <c r="F836" s="11"/>
      <c r="H836" s="11"/>
    </row>
    <row r="837" spans="2:8" ht="12.75" customHeight="1" x14ac:dyDescent="0.35">
      <c r="B837" s="7"/>
      <c r="C837" s="7"/>
      <c r="F837" s="11"/>
      <c r="H837" s="11"/>
    </row>
    <row r="838" spans="2:8" ht="12.75" customHeight="1" x14ac:dyDescent="0.35">
      <c r="B838" s="7"/>
      <c r="C838" s="7"/>
      <c r="F838" s="11"/>
      <c r="H838" s="11"/>
    </row>
    <row r="839" spans="2:8" ht="12.75" customHeight="1" x14ac:dyDescent="0.35">
      <c r="B839" s="7"/>
      <c r="C839" s="7"/>
      <c r="F839" s="11"/>
      <c r="H839" s="11"/>
    </row>
    <row r="840" spans="2:8" ht="12.75" customHeight="1" x14ac:dyDescent="0.35">
      <c r="B840" s="7"/>
      <c r="C840" s="7"/>
      <c r="F840" s="11"/>
      <c r="H840" s="11"/>
    </row>
    <row r="841" spans="2:8" ht="12.75" customHeight="1" x14ac:dyDescent="0.35">
      <c r="B841" s="7"/>
      <c r="C841" s="7"/>
      <c r="F841" s="11"/>
      <c r="H841" s="11"/>
    </row>
    <row r="842" spans="2:8" ht="12.75" customHeight="1" x14ac:dyDescent="0.35">
      <c r="B842" s="7"/>
      <c r="C842" s="7"/>
      <c r="F842" s="11"/>
      <c r="H842" s="11"/>
    </row>
    <row r="843" spans="2:8" ht="12.75" customHeight="1" x14ac:dyDescent="0.35">
      <c r="B843" s="7"/>
      <c r="C843" s="7"/>
      <c r="F843" s="11"/>
      <c r="H843" s="11"/>
    </row>
    <row r="844" spans="2:8" ht="12.75" customHeight="1" x14ac:dyDescent="0.35">
      <c r="B844" s="7"/>
      <c r="C844" s="7"/>
      <c r="F844" s="11"/>
      <c r="H844" s="11"/>
    </row>
    <row r="845" spans="2:8" ht="12.75" customHeight="1" x14ac:dyDescent="0.35">
      <c r="B845" s="7"/>
      <c r="C845" s="7"/>
      <c r="F845" s="11"/>
      <c r="H845" s="11"/>
    </row>
    <row r="846" spans="2:8" ht="12.75" customHeight="1" x14ac:dyDescent="0.35">
      <c r="B846" s="7"/>
      <c r="C846" s="7"/>
      <c r="F846" s="11"/>
      <c r="H846" s="11"/>
    </row>
    <row r="847" spans="2:8" ht="12.75" customHeight="1" x14ac:dyDescent="0.35">
      <c r="B847" s="7"/>
      <c r="C847" s="7"/>
      <c r="F847" s="11"/>
      <c r="H847" s="11"/>
    </row>
    <row r="848" spans="2:8" ht="12.75" customHeight="1" x14ac:dyDescent="0.35">
      <c r="B848" s="7"/>
      <c r="C848" s="7"/>
      <c r="F848" s="11"/>
      <c r="H848" s="11"/>
    </row>
    <row r="849" spans="2:8" ht="12.75" customHeight="1" x14ac:dyDescent="0.35">
      <c r="B849" s="7"/>
      <c r="C849" s="7"/>
      <c r="F849" s="11"/>
      <c r="H849" s="11"/>
    </row>
    <row r="850" spans="2:8" ht="12.75" customHeight="1" x14ac:dyDescent="0.35">
      <c r="B850" s="7"/>
      <c r="C850" s="7"/>
      <c r="F850" s="11"/>
      <c r="H850" s="11"/>
    </row>
    <row r="851" spans="2:8" ht="12.75" customHeight="1" x14ac:dyDescent="0.35">
      <c r="B851" s="7"/>
      <c r="C851" s="7"/>
      <c r="F851" s="11"/>
      <c r="H851" s="11"/>
    </row>
    <row r="852" spans="2:8" ht="12.75" customHeight="1" x14ac:dyDescent="0.35">
      <c r="B852" s="7"/>
      <c r="C852" s="7"/>
      <c r="F852" s="11"/>
      <c r="H852" s="11"/>
    </row>
    <row r="853" spans="2:8" ht="12.75" customHeight="1" x14ac:dyDescent="0.35">
      <c r="B853" s="7"/>
      <c r="C853" s="7"/>
      <c r="F853" s="11"/>
      <c r="H853" s="11"/>
    </row>
    <row r="854" spans="2:8" ht="12.75" customHeight="1" x14ac:dyDescent="0.35">
      <c r="B854" s="7"/>
      <c r="C854" s="7"/>
      <c r="F854" s="11"/>
      <c r="H854" s="11"/>
    </row>
    <row r="855" spans="2:8" ht="12.75" customHeight="1" x14ac:dyDescent="0.35">
      <c r="B855" s="7"/>
      <c r="C855" s="7"/>
      <c r="F855" s="11"/>
      <c r="H855" s="11"/>
    </row>
    <row r="856" spans="2:8" ht="12.75" customHeight="1" x14ac:dyDescent="0.35">
      <c r="B856" s="7"/>
      <c r="C856" s="7"/>
      <c r="F856" s="11"/>
      <c r="H856" s="11"/>
    </row>
    <row r="857" spans="2:8" ht="12.75" customHeight="1" x14ac:dyDescent="0.35">
      <c r="B857" s="7"/>
      <c r="C857" s="7"/>
      <c r="F857" s="11"/>
      <c r="H857" s="11"/>
    </row>
    <row r="858" spans="2:8" ht="12.75" customHeight="1" x14ac:dyDescent="0.35">
      <c r="B858" s="7"/>
      <c r="C858" s="7"/>
      <c r="F858" s="11"/>
      <c r="H858" s="11"/>
    </row>
    <row r="859" spans="2:8" ht="12.75" customHeight="1" x14ac:dyDescent="0.35">
      <c r="B859" s="7"/>
      <c r="C859" s="7"/>
      <c r="F859" s="11"/>
      <c r="H859" s="11"/>
    </row>
    <row r="860" spans="2:8" ht="12.75" customHeight="1" x14ac:dyDescent="0.35">
      <c r="B860" s="7"/>
      <c r="C860" s="7"/>
      <c r="F860" s="11"/>
      <c r="H860" s="11"/>
    </row>
    <row r="861" spans="2:8" ht="12.75" customHeight="1" x14ac:dyDescent="0.35">
      <c r="B861" s="7"/>
      <c r="C861" s="7"/>
      <c r="F861" s="11"/>
      <c r="H861" s="11"/>
    </row>
    <row r="862" spans="2:8" ht="12.75" customHeight="1" x14ac:dyDescent="0.35">
      <c r="B862" s="7"/>
      <c r="C862" s="7"/>
      <c r="F862" s="11"/>
      <c r="H862" s="11"/>
    </row>
    <row r="863" spans="2:8" ht="12.75" customHeight="1" x14ac:dyDescent="0.35">
      <c r="B863" s="7"/>
      <c r="C863" s="7"/>
      <c r="F863" s="11"/>
      <c r="H863" s="11"/>
    </row>
    <row r="864" spans="2:8" ht="12.75" customHeight="1" x14ac:dyDescent="0.35">
      <c r="B864" s="7"/>
      <c r="C864" s="7"/>
      <c r="F864" s="11"/>
      <c r="H864" s="11"/>
    </row>
    <row r="865" spans="2:8" ht="12.75" customHeight="1" x14ac:dyDescent="0.35">
      <c r="B865" s="7"/>
      <c r="C865" s="7"/>
      <c r="F865" s="11"/>
      <c r="H865" s="11"/>
    </row>
    <row r="866" spans="2:8" ht="12.75" customHeight="1" x14ac:dyDescent="0.35">
      <c r="B866" s="7"/>
      <c r="C866" s="7"/>
      <c r="F866" s="11"/>
      <c r="H866" s="11"/>
    </row>
    <row r="867" spans="2:8" ht="12.75" customHeight="1" x14ac:dyDescent="0.35">
      <c r="B867" s="7"/>
      <c r="C867" s="7"/>
      <c r="F867" s="11"/>
      <c r="H867" s="11"/>
    </row>
    <row r="868" spans="2:8" ht="12.75" customHeight="1" x14ac:dyDescent="0.35">
      <c r="B868" s="7"/>
      <c r="C868" s="7"/>
      <c r="F868" s="11"/>
      <c r="H868" s="11"/>
    </row>
    <row r="869" spans="2:8" ht="12.75" customHeight="1" x14ac:dyDescent="0.35">
      <c r="B869" s="7"/>
      <c r="C869" s="7"/>
      <c r="F869" s="11"/>
      <c r="H869" s="11"/>
    </row>
    <row r="870" spans="2:8" ht="12.75" customHeight="1" x14ac:dyDescent="0.35">
      <c r="B870" s="7"/>
      <c r="C870" s="7"/>
      <c r="F870" s="11"/>
      <c r="H870" s="11"/>
    </row>
    <row r="871" spans="2:8" ht="12.75" customHeight="1" x14ac:dyDescent="0.35">
      <c r="B871" s="7"/>
      <c r="C871" s="7"/>
      <c r="F871" s="11"/>
      <c r="H871" s="11"/>
    </row>
    <row r="872" spans="2:8" ht="12.75" customHeight="1" x14ac:dyDescent="0.35">
      <c r="B872" s="7"/>
      <c r="C872" s="7"/>
      <c r="F872" s="11"/>
      <c r="H872" s="11"/>
    </row>
    <row r="873" spans="2:8" ht="12.75" customHeight="1" x14ac:dyDescent="0.35">
      <c r="B873" s="7"/>
      <c r="C873" s="7"/>
      <c r="F873" s="11"/>
      <c r="H873" s="11"/>
    </row>
    <row r="874" spans="2:8" ht="12.75" customHeight="1" x14ac:dyDescent="0.35">
      <c r="B874" s="7"/>
      <c r="C874" s="7"/>
      <c r="F874" s="11"/>
      <c r="H874" s="11"/>
    </row>
    <row r="875" spans="2:8" ht="12.75" customHeight="1" x14ac:dyDescent="0.35">
      <c r="B875" s="7"/>
      <c r="C875" s="7"/>
      <c r="F875" s="11"/>
      <c r="H875" s="11"/>
    </row>
    <row r="876" spans="2:8" ht="12.75" customHeight="1" x14ac:dyDescent="0.35">
      <c r="B876" s="7"/>
      <c r="C876" s="7"/>
      <c r="F876" s="11"/>
      <c r="H876" s="11"/>
    </row>
    <row r="877" spans="2:8" ht="12.75" customHeight="1" x14ac:dyDescent="0.35">
      <c r="B877" s="7"/>
      <c r="C877" s="7"/>
      <c r="F877" s="11"/>
      <c r="H877" s="11"/>
    </row>
    <row r="878" spans="2:8" ht="12.75" customHeight="1" x14ac:dyDescent="0.35">
      <c r="B878" s="7"/>
      <c r="C878" s="7"/>
      <c r="F878" s="11"/>
      <c r="H878" s="11"/>
    </row>
    <row r="879" spans="2:8" ht="12.75" customHeight="1" x14ac:dyDescent="0.35">
      <c r="B879" s="7"/>
      <c r="C879" s="7"/>
      <c r="F879" s="11"/>
      <c r="H879" s="11"/>
    </row>
    <row r="880" spans="2:8" ht="12.75" customHeight="1" x14ac:dyDescent="0.35">
      <c r="B880" s="7"/>
      <c r="C880" s="7"/>
      <c r="F880" s="11"/>
      <c r="H880" s="11"/>
    </row>
    <row r="881" spans="2:8" ht="12.75" customHeight="1" x14ac:dyDescent="0.35">
      <c r="B881" s="7"/>
      <c r="C881" s="7"/>
      <c r="F881" s="11"/>
      <c r="H881" s="11"/>
    </row>
    <row r="882" spans="2:8" ht="12.75" customHeight="1" x14ac:dyDescent="0.35">
      <c r="B882" s="7"/>
      <c r="C882" s="7"/>
      <c r="F882" s="11"/>
      <c r="H882" s="11"/>
    </row>
    <row r="883" spans="2:8" ht="12.75" customHeight="1" x14ac:dyDescent="0.35">
      <c r="B883" s="7"/>
      <c r="C883" s="7"/>
      <c r="F883" s="11"/>
      <c r="H883" s="11"/>
    </row>
    <row r="884" spans="2:8" ht="12.75" customHeight="1" x14ac:dyDescent="0.35">
      <c r="B884" s="7"/>
      <c r="C884" s="7"/>
      <c r="F884" s="11"/>
      <c r="H884" s="11"/>
    </row>
    <row r="885" spans="2:8" ht="12.75" customHeight="1" x14ac:dyDescent="0.35">
      <c r="B885" s="7"/>
      <c r="C885" s="7"/>
      <c r="F885" s="11"/>
      <c r="H885" s="11"/>
    </row>
    <row r="886" spans="2:8" ht="12.75" customHeight="1" x14ac:dyDescent="0.35">
      <c r="B886" s="7"/>
      <c r="C886" s="7"/>
      <c r="F886" s="11"/>
      <c r="H886" s="11"/>
    </row>
    <row r="887" spans="2:8" ht="12.75" customHeight="1" x14ac:dyDescent="0.35">
      <c r="B887" s="7"/>
      <c r="C887" s="7"/>
      <c r="F887" s="11"/>
      <c r="H887" s="11"/>
    </row>
    <row r="888" spans="2:8" ht="12.75" customHeight="1" x14ac:dyDescent="0.35">
      <c r="B888" s="7"/>
      <c r="C888" s="7"/>
      <c r="F888" s="11"/>
      <c r="H888" s="11"/>
    </row>
    <row r="889" spans="2:8" ht="12.75" customHeight="1" x14ac:dyDescent="0.35">
      <c r="B889" s="7"/>
      <c r="C889" s="7"/>
      <c r="F889" s="11"/>
      <c r="H889" s="11"/>
    </row>
    <row r="890" spans="2:8" ht="12.75" customHeight="1" x14ac:dyDescent="0.35">
      <c r="B890" s="7"/>
      <c r="C890" s="7"/>
      <c r="F890" s="11"/>
      <c r="H890" s="11"/>
    </row>
    <row r="891" spans="2:8" ht="12.75" customHeight="1" x14ac:dyDescent="0.35">
      <c r="B891" s="7"/>
      <c r="C891" s="7"/>
      <c r="F891" s="11"/>
      <c r="H891" s="11"/>
    </row>
    <row r="892" spans="2:8" ht="12.75" customHeight="1" x14ac:dyDescent="0.35">
      <c r="B892" s="7"/>
      <c r="C892" s="7"/>
      <c r="F892" s="11"/>
      <c r="H892" s="11"/>
    </row>
    <row r="893" spans="2:8" ht="12.75" customHeight="1" x14ac:dyDescent="0.35">
      <c r="B893" s="7"/>
      <c r="C893" s="7"/>
      <c r="F893" s="11"/>
      <c r="H893" s="11"/>
    </row>
    <row r="894" spans="2:8" ht="12.75" customHeight="1" x14ac:dyDescent="0.35">
      <c r="B894" s="7"/>
      <c r="C894" s="7"/>
      <c r="F894" s="11"/>
      <c r="H894" s="11"/>
    </row>
    <row r="895" spans="2:8" ht="12.75" customHeight="1" x14ac:dyDescent="0.35">
      <c r="B895" s="7"/>
      <c r="C895" s="7"/>
      <c r="F895" s="11"/>
      <c r="H895" s="11"/>
    </row>
    <row r="896" spans="2:8" ht="12.75" customHeight="1" x14ac:dyDescent="0.35">
      <c r="B896" s="7"/>
      <c r="C896" s="7"/>
      <c r="F896" s="11"/>
      <c r="H896" s="11"/>
    </row>
    <row r="897" spans="2:8" ht="12.75" customHeight="1" x14ac:dyDescent="0.35">
      <c r="B897" s="7"/>
      <c r="C897" s="7"/>
      <c r="F897" s="11"/>
      <c r="H897" s="11"/>
    </row>
    <row r="898" spans="2:8" ht="12.75" customHeight="1" x14ac:dyDescent="0.35">
      <c r="B898" s="7"/>
      <c r="C898" s="7"/>
      <c r="F898" s="11"/>
      <c r="H898" s="11"/>
    </row>
    <row r="899" spans="2:8" ht="12.75" customHeight="1" x14ac:dyDescent="0.35">
      <c r="B899" s="7"/>
      <c r="C899" s="7"/>
      <c r="F899" s="11"/>
      <c r="H899" s="11"/>
    </row>
    <row r="900" spans="2:8" ht="12.75" customHeight="1" x14ac:dyDescent="0.35">
      <c r="B900" s="7"/>
      <c r="C900" s="7"/>
      <c r="F900" s="11"/>
      <c r="H900" s="11"/>
    </row>
    <row r="901" spans="2:8" ht="12.75" customHeight="1" x14ac:dyDescent="0.35">
      <c r="B901" s="7"/>
      <c r="C901" s="7"/>
      <c r="F901" s="11"/>
      <c r="H901" s="11"/>
    </row>
    <row r="902" spans="2:8" ht="12.75" customHeight="1" x14ac:dyDescent="0.35">
      <c r="B902" s="7"/>
      <c r="C902" s="7"/>
      <c r="F902" s="11"/>
      <c r="H902" s="11"/>
    </row>
    <row r="903" spans="2:8" ht="12.75" customHeight="1" x14ac:dyDescent="0.35">
      <c r="B903" s="7"/>
      <c r="C903" s="7"/>
      <c r="F903" s="11"/>
      <c r="H903" s="11"/>
    </row>
    <row r="904" spans="2:8" ht="12.75" customHeight="1" x14ac:dyDescent="0.35">
      <c r="B904" s="7"/>
      <c r="C904" s="7"/>
      <c r="F904" s="11"/>
      <c r="H904" s="11"/>
    </row>
    <row r="905" spans="2:8" ht="12.75" customHeight="1" x14ac:dyDescent="0.35">
      <c r="B905" s="7"/>
      <c r="C905" s="7"/>
      <c r="F905" s="11"/>
      <c r="H905" s="11"/>
    </row>
    <row r="906" spans="2:8" ht="12.75" customHeight="1" x14ac:dyDescent="0.35">
      <c r="B906" s="7"/>
      <c r="C906" s="7"/>
      <c r="F906" s="11"/>
      <c r="H906" s="11"/>
    </row>
    <row r="907" spans="2:8" ht="12.75" customHeight="1" x14ac:dyDescent="0.35">
      <c r="B907" s="7"/>
      <c r="C907" s="7"/>
      <c r="F907" s="11"/>
      <c r="H907" s="11"/>
    </row>
    <row r="908" spans="2:8" ht="12.75" customHeight="1" x14ac:dyDescent="0.35">
      <c r="B908" s="7"/>
      <c r="C908" s="7"/>
      <c r="F908" s="11"/>
      <c r="H908" s="11"/>
    </row>
    <row r="909" spans="2:8" ht="12.75" customHeight="1" x14ac:dyDescent="0.35">
      <c r="B909" s="7"/>
      <c r="C909" s="7"/>
      <c r="F909" s="11"/>
      <c r="H909" s="11"/>
    </row>
    <row r="910" spans="2:8" ht="12.75" customHeight="1" x14ac:dyDescent="0.35">
      <c r="B910" s="7"/>
      <c r="C910" s="7"/>
      <c r="F910" s="11"/>
      <c r="H910" s="11"/>
    </row>
    <row r="911" spans="2:8" ht="12.75" customHeight="1" x14ac:dyDescent="0.35">
      <c r="B911" s="7"/>
      <c r="C911" s="7"/>
      <c r="F911" s="11"/>
      <c r="H911" s="11"/>
    </row>
    <row r="912" spans="2:8" ht="12.75" customHeight="1" x14ac:dyDescent="0.35">
      <c r="B912" s="7"/>
      <c r="C912" s="7"/>
      <c r="F912" s="11"/>
      <c r="H912" s="11"/>
    </row>
    <row r="913" spans="2:8" ht="12.75" customHeight="1" x14ac:dyDescent="0.35">
      <c r="B913" s="7"/>
      <c r="C913" s="7"/>
      <c r="F913" s="11"/>
      <c r="H913" s="11"/>
    </row>
    <row r="914" spans="2:8" ht="12.75" customHeight="1" x14ac:dyDescent="0.35">
      <c r="B914" s="7"/>
      <c r="C914" s="7"/>
      <c r="F914" s="11"/>
      <c r="H914" s="11"/>
    </row>
    <row r="915" spans="2:8" ht="12.75" customHeight="1" x14ac:dyDescent="0.35">
      <c r="B915" s="7"/>
      <c r="C915" s="7"/>
      <c r="F915" s="11"/>
      <c r="H915" s="11"/>
    </row>
    <row r="916" spans="2:8" ht="12.75" customHeight="1" x14ac:dyDescent="0.35">
      <c r="B916" s="7"/>
      <c r="C916" s="7"/>
      <c r="F916" s="11"/>
      <c r="H916" s="11"/>
    </row>
    <row r="917" spans="2:8" ht="12.75" customHeight="1" x14ac:dyDescent="0.35">
      <c r="B917" s="7"/>
      <c r="C917" s="7"/>
      <c r="F917" s="11"/>
      <c r="H917" s="11"/>
    </row>
    <row r="918" spans="2:8" ht="12.75" customHeight="1" x14ac:dyDescent="0.35">
      <c r="B918" s="7"/>
      <c r="C918" s="7"/>
      <c r="F918" s="11"/>
      <c r="H918" s="11"/>
    </row>
    <row r="919" spans="2:8" ht="12.75" customHeight="1" x14ac:dyDescent="0.35">
      <c r="B919" s="7"/>
      <c r="C919" s="7"/>
      <c r="F919" s="11"/>
      <c r="H919" s="11"/>
    </row>
    <row r="920" spans="2:8" ht="12.75" customHeight="1" x14ac:dyDescent="0.35">
      <c r="B920" s="7"/>
      <c r="C920" s="7"/>
      <c r="F920" s="11"/>
      <c r="H920" s="11"/>
    </row>
    <row r="921" spans="2:8" ht="12.75" customHeight="1" x14ac:dyDescent="0.35">
      <c r="B921" s="7"/>
      <c r="C921" s="7"/>
      <c r="F921" s="11"/>
      <c r="H921" s="11"/>
    </row>
    <row r="922" spans="2:8" ht="12.75" customHeight="1" x14ac:dyDescent="0.35">
      <c r="B922" s="7"/>
      <c r="C922" s="7"/>
      <c r="F922" s="11"/>
      <c r="H922" s="11"/>
    </row>
    <row r="923" spans="2:8" ht="12.75" customHeight="1" x14ac:dyDescent="0.35">
      <c r="B923" s="7"/>
      <c r="C923" s="7"/>
      <c r="F923" s="11"/>
      <c r="H923" s="11"/>
    </row>
    <row r="924" spans="2:8" ht="12.75" customHeight="1" x14ac:dyDescent="0.35">
      <c r="B924" s="7"/>
      <c r="C924" s="7"/>
      <c r="F924" s="11"/>
      <c r="H924" s="11"/>
    </row>
    <row r="925" spans="2:8" ht="12.75" customHeight="1" x14ac:dyDescent="0.35">
      <c r="B925" s="7"/>
      <c r="C925" s="7"/>
      <c r="F925" s="11"/>
      <c r="H925" s="11"/>
    </row>
    <row r="926" spans="2:8" ht="12.75" customHeight="1" x14ac:dyDescent="0.35">
      <c r="B926" s="7"/>
      <c r="C926" s="7"/>
      <c r="F926" s="11"/>
      <c r="H926" s="11"/>
    </row>
    <row r="927" spans="2:8" ht="12.75" customHeight="1" x14ac:dyDescent="0.35">
      <c r="B927" s="7"/>
      <c r="C927" s="7"/>
      <c r="F927" s="11"/>
      <c r="H927" s="11"/>
    </row>
    <row r="928" spans="2:8" ht="12.75" customHeight="1" x14ac:dyDescent="0.35">
      <c r="B928" s="7"/>
      <c r="C928" s="7"/>
      <c r="F928" s="11"/>
      <c r="H928" s="11"/>
    </row>
    <row r="929" spans="2:8" ht="12.75" customHeight="1" x14ac:dyDescent="0.35">
      <c r="B929" s="7"/>
      <c r="C929" s="7"/>
      <c r="F929" s="11"/>
      <c r="H929" s="11"/>
    </row>
    <row r="930" spans="2:8" ht="12.75" customHeight="1" x14ac:dyDescent="0.35">
      <c r="B930" s="7"/>
      <c r="C930" s="7"/>
      <c r="F930" s="11"/>
      <c r="H930" s="11"/>
    </row>
    <row r="931" spans="2:8" ht="12.75" customHeight="1" x14ac:dyDescent="0.35">
      <c r="B931" s="7"/>
      <c r="C931" s="7"/>
      <c r="F931" s="11"/>
      <c r="H931" s="11"/>
    </row>
    <row r="932" spans="2:8" ht="12.75" customHeight="1" x14ac:dyDescent="0.35">
      <c r="B932" s="7"/>
      <c r="C932" s="7"/>
      <c r="F932" s="11"/>
      <c r="H932" s="11"/>
    </row>
    <row r="933" spans="2:8" ht="12.75" customHeight="1" x14ac:dyDescent="0.35">
      <c r="B933" s="7"/>
      <c r="C933" s="7"/>
      <c r="F933" s="11"/>
      <c r="H933" s="11"/>
    </row>
    <row r="934" spans="2:8" ht="12.75" customHeight="1" x14ac:dyDescent="0.35">
      <c r="B934" s="7"/>
      <c r="C934" s="7"/>
      <c r="F934" s="11"/>
      <c r="H934" s="11"/>
    </row>
    <row r="935" spans="2:8" ht="12.75" customHeight="1" x14ac:dyDescent="0.35">
      <c r="B935" s="7"/>
      <c r="C935" s="7"/>
      <c r="F935" s="11"/>
      <c r="H935" s="11"/>
    </row>
    <row r="936" spans="2:8" ht="12.75" customHeight="1" x14ac:dyDescent="0.35">
      <c r="B936" s="7"/>
      <c r="C936" s="7"/>
      <c r="F936" s="11"/>
      <c r="H936" s="11"/>
    </row>
    <row r="937" spans="2:8" ht="12.75" customHeight="1" x14ac:dyDescent="0.35">
      <c r="B937" s="7"/>
      <c r="C937" s="7"/>
      <c r="F937" s="11"/>
      <c r="H937" s="11"/>
    </row>
    <row r="938" spans="2:8" ht="12.75" customHeight="1" x14ac:dyDescent="0.35">
      <c r="B938" s="7"/>
      <c r="C938" s="7"/>
      <c r="F938" s="11"/>
      <c r="H938" s="11"/>
    </row>
    <row r="939" spans="2:8" ht="12.75" customHeight="1" x14ac:dyDescent="0.35">
      <c r="B939" s="7"/>
      <c r="C939" s="7"/>
      <c r="F939" s="11"/>
      <c r="H939" s="11"/>
    </row>
    <row r="940" spans="2:8" ht="12.75" customHeight="1" x14ac:dyDescent="0.35">
      <c r="B940" s="7"/>
      <c r="C940" s="7"/>
      <c r="F940" s="11"/>
      <c r="H940" s="11"/>
    </row>
    <row r="941" spans="2:8" ht="12.75" customHeight="1" x14ac:dyDescent="0.35">
      <c r="B941" s="7"/>
      <c r="C941" s="7"/>
      <c r="F941" s="11"/>
      <c r="H941" s="11"/>
    </row>
    <row r="942" spans="2:8" ht="12.75" customHeight="1" x14ac:dyDescent="0.35">
      <c r="B942" s="7"/>
      <c r="C942" s="7"/>
      <c r="F942" s="11"/>
      <c r="H942" s="11"/>
    </row>
    <row r="943" spans="2:8" ht="12.75" customHeight="1" x14ac:dyDescent="0.35">
      <c r="B943" s="7"/>
      <c r="C943" s="7"/>
      <c r="F943" s="11"/>
      <c r="H943" s="11"/>
    </row>
    <row r="944" spans="2:8" ht="12.75" customHeight="1" x14ac:dyDescent="0.35">
      <c r="B944" s="7"/>
      <c r="C944" s="7"/>
      <c r="F944" s="11"/>
      <c r="H944" s="11"/>
    </row>
    <row r="945" spans="2:8" ht="12.75" customHeight="1" x14ac:dyDescent="0.35">
      <c r="B945" s="7"/>
      <c r="C945" s="7"/>
      <c r="F945" s="11"/>
      <c r="H945" s="11"/>
    </row>
    <row r="946" spans="2:8" ht="12.75" customHeight="1" x14ac:dyDescent="0.35">
      <c r="B946" s="7"/>
      <c r="C946" s="7"/>
      <c r="F946" s="11"/>
      <c r="H946" s="11"/>
    </row>
    <row r="947" spans="2:8" ht="12.75" customHeight="1" x14ac:dyDescent="0.35">
      <c r="B947" s="7"/>
      <c r="C947" s="7"/>
      <c r="F947" s="11"/>
      <c r="H947" s="11"/>
    </row>
    <row r="948" spans="2:8" ht="12.75" customHeight="1" x14ac:dyDescent="0.35">
      <c r="B948" s="7"/>
      <c r="C948" s="7"/>
      <c r="F948" s="11"/>
      <c r="H948" s="11"/>
    </row>
    <row r="949" spans="2:8" ht="12.75" customHeight="1" x14ac:dyDescent="0.35">
      <c r="B949" s="7"/>
      <c r="C949" s="7"/>
      <c r="F949" s="11"/>
      <c r="H949" s="11"/>
    </row>
    <row r="950" spans="2:8" ht="12.75" customHeight="1" x14ac:dyDescent="0.35">
      <c r="B950" s="7"/>
      <c r="C950" s="7"/>
      <c r="F950" s="11"/>
      <c r="H950" s="11"/>
    </row>
    <row r="951" spans="2:8" ht="12.75" customHeight="1" x14ac:dyDescent="0.35">
      <c r="B951" s="7"/>
      <c r="C951" s="7"/>
      <c r="F951" s="11"/>
      <c r="H951" s="11"/>
    </row>
    <row r="952" spans="2:8" ht="12.75" customHeight="1" x14ac:dyDescent="0.35">
      <c r="B952" s="7"/>
      <c r="C952" s="7"/>
      <c r="F952" s="11"/>
      <c r="H952" s="11"/>
    </row>
    <row r="953" spans="2:8" ht="12.75" customHeight="1" x14ac:dyDescent="0.35">
      <c r="B953" s="7"/>
      <c r="C953" s="7"/>
      <c r="F953" s="11"/>
      <c r="H953" s="11"/>
    </row>
    <row r="954" spans="2:8" ht="12.75" customHeight="1" x14ac:dyDescent="0.35">
      <c r="B954" s="7"/>
      <c r="C954" s="7"/>
      <c r="F954" s="11"/>
      <c r="H954" s="11"/>
    </row>
    <row r="955" spans="2:8" ht="12.75" customHeight="1" x14ac:dyDescent="0.35">
      <c r="B955" s="7"/>
      <c r="C955" s="7"/>
      <c r="F955" s="11"/>
      <c r="H955" s="11"/>
    </row>
    <row r="956" spans="2:8" ht="12.75" customHeight="1" x14ac:dyDescent="0.35">
      <c r="B956" s="7"/>
      <c r="C956" s="7"/>
      <c r="F956" s="11"/>
      <c r="H956" s="11"/>
    </row>
    <row r="957" spans="2:8" ht="12.75" customHeight="1" x14ac:dyDescent="0.35">
      <c r="B957" s="7"/>
      <c r="C957" s="7"/>
      <c r="F957" s="11"/>
      <c r="H957" s="11"/>
    </row>
    <row r="958" spans="2:8" ht="12.75" customHeight="1" x14ac:dyDescent="0.35">
      <c r="B958" s="7"/>
      <c r="C958" s="7"/>
      <c r="F958" s="11"/>
      <c r="H958" s="11"/>
    </row>
    <row r="959" spans="2:8" ht="12.75" customHeight="1" x14ac:dyDescent="0.35">
      <c r="B959" s="7"/>
      <c r="C959" s="7"/>
      <c r="F959" s="11"/>
      <c r="H959" s="11"/>
    </row>
    <row r="960" spans="2:8" ht="12.75" customHeight="1" x14ac:dyDescent="0.35">
      <c r="B960" s="7"/>
      <c r="C960" s="7"/>
      <c r="F960" s="11"/>
      <c r="H960" s="11"/>
    </row>
    <row r="961" spans="2:8" ht="12.75" customHeight="1" x14ac:dyDescent="0.35">
      <c r="B961" s="7"/>
      <c r="C961" s="7"/>
      <c r="F961" s="11"/>
      <c r="H961" s="11"/>
    </row>
    <row r="962" spans="2:8" ht="12.75" customHeight="1" x14ac:dyDescent="0.35">
      <c r="B962" s="7"/>
      <c r="C962" s="7"/>
      <c r="F962" s="11"/>
      <c r="H962" s="11"/>
    </row>
    <row r="963" spans="2:8" ht="12.75" customHeight="1" x14ac:dyDescent="0.35">
      <c r="B963" s="7"/>
      <c r="C963" s="7"/>
      <c r="F963" s="11"/>
      <c r="H963" s="11"/>
    </row>
    <row r="964" spans="2:8" ht="12.75" customHeight="1" x14ac:dyDescent="0.35">
      <c r="B964" s="7"/>
      <c r="C964" s="7"/>
      <c r="F964" s="11"/>
      <c r="H964" s="11"/>
    </row>
    <row r="965" spans="2:8" ht="12.75" customHeight="1" x14ac:dyDescent="0.35">
      <c r="B965" s="7"/>
      <c r="C965" s="7"/>
      <c r="F965" s="11"/>
      <c r="H965" s="11"/>
    </row>
    <row r="966" spans="2:8" ht="12.75" customHeight="1" x14ac:dyDescent="0.35">
      <c r="B966" s="7"/>
      <c r="C966" s="7"/>
      <c r="F966" s="11"/>
      <c r="H966" s="11"/>
    </row>
    <row r="967" spans="2:8" ht="12.75" customHeight="1" x14ac:dyDescent="0.35">
      <c r="B967" s="7"/>
      <c r="C967" s="7"/>
      <c r="F967" s="11"/>
      <c r="H967" s="11"/>
    </row>
    <row r="968" spans="2:8" ht="12.75" customHeight="1" x14ac:dyDescent="0.35">
      <c r="B968" s="7"/>
      <c r="C968" s="7"/>
      <c r="F968" s="11"/>
      <c r="H968" s="11"/>
    </row>
    <row r="969" spans="2:8" ht="12.75" customHeight="1" x14ac:dyDescent="0.35">
      <c r="B969" s="7"/>
      <c r="C969" s="7"/>
      <c r="F969" s="11"/>
      <c r="H969" s="11"/>
    </row>
    <row r="970" spans="2:8" ht="12.75" customHeight="1" x14ac:dyDescent="0.35">
      <c r="B970" s="7"/>
      <c r="C970" s="7"/>
      <c r="F970" s="11"/>
      <c r="H970" s="11"/>
    </row>
    <row r="971" spans="2:8" ht="12.75" customHeight="1" x14ac:dyDescent="0.35">
      <c r="B971" s="7"/>
      <c r="C971" s="7"/>
      <c r="F971" s="11"/>
      <c r="H971" s="11"/>
    </row>
    <row r="972" spans="2:8" ht="12.75" customHeight="1" x14ac:dyDescent="0.35">
      <c r="B972" s="7"/>
      <c r="C972" s="7"/>
      <c r="F972" s="11"/>
      <c r="H972" s="11"/>
    </row>
    <row r="973" spans="2:8" ht="12.75" customHeight="1" x14ac:dyDescent="0.35">
      <c r="B973" s="7"/>
      <c r="C973" s="7"/>
      <c r="F973" s="11"/>
      <c r="H973" s="11"/>
    </row>
    <row r="974" spans="2:8" ht="12.75" customHeight="1" x14ac:dyDescent="0.35">
      <c r="B974" s="7"/>
      <c r="C974" s="7"/>
      <c r="F974" s="11"/>
      <c r="H974" s="11"/>
    </row>
    <row r="975" spans="2:8" ht="12.75" customHeight="1" x14ac:dyDescent="0.35">
      <c r="B975" s="7"/>
      <c r="C975" s="7"/>
      <c r="F975" s="11"/>
      <c r="H975" s="11"/>
    </row>
    <row r="976" spans="2:8" ht="12.75" customHeight="1" x14ac:dyDescent="0.35">
      <c r="B976" s="7"/>
      <c r="C976" s="7"/>
      <c r="F976" s="11"/>
      <c r="H976" s="11"/>
    </row>
    <row r="977" spans="2:8" ht="12.75" customHeight="1" x14ac:dyDescent="0.35">
      <c r="B977" s="7"/>
      <c r="C977" s="7"/>
      <c r="F977" s="11"/>
      <c r="H977" s="11"/>
    </row>
    <row r="978" spans="2:8" ht="12.75" customHeight="1" x14ac:dyDescent="0.35">
      <c r="B978" s="7"/>
      <c r="C978" s="7"/>
      <c r="F978" s="11"/>
      <c r="H978" s="11"/>
    </row>
    <row r="979" spans="2:8" ht="12.75" customHeight="1" x14ac:dyDescent="0.35">
      <c r="B979" s="7"/>
      <c r="C979" s="7"/>
      <c r="F979" s="11"/>
      <c r="H979" s="11"/>
    </row>
    <row r="980" spans="2:8" ht="12.75" customHeight="1" x14ac:dyDescent="0.35">
      <c r="B980" s="7"/>
      <c r="C980" s="7"/>
      <c r="F980" s="11"/>
      <c r="H980" s="11"/>
    </row>
    <row r="981" spans="2:8" ht="12.75" customHeight="1" x14ac:dyDescent="0.35">
      <c r="B981" s="7"/>
      <c r="C981" s="7"/>
      <c r="F981" s="11"/>
      <c r="H981" s="11"/>
    </row>
    <row r="982" spans="2:8" ht="12.75" customHeight="1" x14ac:dyDescent="0.35">
      <c r="B982" s="7"/>
      <c r="C982" s="7"/>
      <c r="F982" s="11"/>
      <c r="H982" s="11"/>
    </row>
    <row r="983" spans="2:8" ht="12.75" customHeight="1" x14ac:dyDescent="0.35">
      <c r="B983" s="7"/>
      <c r="C983" s="7"/>
      <c r="F983" s="11"/>
      <c r="H983" s="11"/>
    </row>
    <row r="984" spans="2:8" ht="12.75" customHeight="1" x14ac:dyDescent="0.35">
      <c r="B984" s="7"/>
      <c r="C984" s="7"/>
      <c r="F984" s="11"/>
      <c r="H984" s="11"/>
    </row>
    <row r="985" spans="2:8" ht="12.75" customHeight="1" x14ac:dyDescent="0.35">
      <c r="B985" s="7"/>
      <c r="C985" s="7"/>
      <c r="F985" s="11"/>
      <c r="H985" s="11"/>
    </row>
    <row r="986" spans="2:8" ht="12.75" customHeight="1" x14ac:dyDescent="0.35">
      <c r="B986" s="7"/>
      <c r="C986" s="7"/>
      <c r="F986" s="11"/>
      <c r="H986" s="11"/>
    </row>
    <row r="987" spans="2:8" ht="12.75" customHeight="1" x14ac:dyDescent="0.35">
      <c r="B987" s="7"/>
      <c r="C987" s="7"/>
      <c r="F987" s="11"/>
      <c r="H987" s="11"/>
    </row>
    <row r="988" spans="2:8" ht="12.75" customHeight="1" x14ac:dyDescent="0.35">
      <c r="B988" s="7"/>
      <c r="C988" s="7"/>
      <c r="F988" s="11"/>
      <c r="H988" s="11"/>
    </row>
    <row r="989" spans="2:8" ht="12.75" customHeight="1" x14ac:dyDescent="0.35">
      <c r="B989" s="7"/>
      <c r="C989" s="7"/>
      <c r="F989" s="11"/>
      <c r="H989" s="11"/>
    </row>
    <row r="990" spans="2:8" ht="12.75" customHeight="1" x14ac:dyDescent="0.35">
      <c r="B990" s="7"/>
      <c r="C990" s="7"/>
      <c r="F990" s="11"/>
      <c r="H990" s="11"/>
    </row>
    <row r="991" spans="2:8" ht="12.75" customHeight="1" x14ac:dyDescent="0.35">
      <c r="B991" s="7"/>
      <c r="C991" s="7"/>
      <c r="F991" s="11"/>
      <c r="H991" s="11"/>
    </row>
    <row r="992" spans="2:8" ht="12.75" customHeight="1" x14ac:dyDescent="0.35">
      <c r="B992" s="7"/>
      <c r="C992" s="7"/>
      <c r="F992" s="11"/>
      <c r="H992" s="11"/>
    </row>
    <row r="993" spans="2:8" ht="12.75" customHeight="1" x14ac:dyDescent="0.35">
      <c r="B993" s="7"/>
      <c r="C993" s="7"/>
      <c r="F993" s="11"/>
      <c r="H993" s="11"/>
    </row>
    <row r="994" spans="2:8" ht="12.75" customHeight="1" x14ac:dyDescent="0.35">
      <c r="B994" s="7"/>
      <c r="C994" s="7"/>
      <c r="F994" s="11"/>
      <c r="H994" s="11"/>
    </row>
    <row r="995" spans="2:8" ht="12.75" customHeight="1" x14ac:dyDescent="0.35">
      <c r="B995" s="7"/>
      <c r="C995" s="7"/>
      <c r="F995" s="11"/>
      <c r="H995" s="11"/>
    </row>
    <row r="996" spans="2:8" ht="12.75" customHeight="1" x14ac:dyDescent="0.35">
      <c r="B996" s="7"/>
      <c r="C996" s="7"/>
      <c r="F996" s="11"/>
      <c r="H996" s="11"/>
    </row>
    <row r="997" spans="2:8" ht="12.75" customHeight="1" x14ac:dyDescent="0.35">
      <c r="B997" s="7"/>
      <c r="C997" s="7"/>
      <c r="F997" s="11"/>
      <c r="H997" s="11"/>
    </row>
    <row r="998" spans="2:8" ht="12.75" customHeight="1" x14ac:dyDescent="0.35">
      <c r="B998" s="7"/>
      <c r="C998" s="7"/>
      <c r="F998" s="11"/>
      <c r="H998" s="11"/>
    </row>
    <row r="999" spans="2:8" ht="12.75" customHeight="1" x14ac:dyDescent="0.35">
      <c r="B999" s="7"/>
      <c r="C999" s="7"/>
      <c r="F999" s="11"/>
      <c r="H999" s="11"/>
    </row>
    <row r="1000" spans="2:8" ht="12.75" customHeight="1" x14ac:dyDescent="0.35">
      <c r="B1000" s="7"/>
      <c r="C1000" s="7"/>
      <c r="F1000" s="11"/>
      <c r="H1000" s="11"/>
    </row>
  </sheetData>
  <mergeCells count="1">
    <mergeCell ref="I1:M7"/>
  </mergeCells>
  <pageMargins left="0.23622047244094491" right="0.23622047244094491" top="0.15748031496062992" bottom="0.15748031496062992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000"/>
  <sheetViews>
    <sheetView showGridLines="0" workbookViewId="0"/>
  </sheetViews>
  <sheetFormatPr defaultColWidth="12.59765625" defaultRowHeight="15" customHeight="1" x14ac:dyDescent="0.35"/>
  <cols>
    <col min="1" max="2" width="4.3984375" customWidth="1"/>
    <col min="3" max="3" width="23.73046875" customWidth="1"/>
    <col min="4" max="4" width="4.73046875" customWidth="1"/>
    <col min="5" max="6" width="0.73046875" customWidth="1"/>
    <col min="7" max="7" width="21.73046875" customWidth="1"/>
    <col min="8" max="8" width="4.73046875" customWidth="1"/>
    <col min="9" max="10" width="0.73046875" customWidth="1"/>
    <col min="11" max="11" width="21.73046875" customWidth="1"/>
    <col min="12" max="12" width="4.73046875" customWidth="1"/>
    <col min="13" max="13" width="0.73046875" customWidth="1"/>
    <col min="14" max="14" width="1" customWidth="1"/>
    <col min="15" max="15" width="21.73046875" customWidth="1"/>
    <col min="16" max="16" width="4.73046875" customWidth="1"/>
    <col min="17" max="17" width="1" customWidth="1"/>
    <col min="18" max="18" width="1.265625" customWidth="1"/>
    <col min="19" max="19" width="21.73046875" customWidth="1"/>
    <col min="20" max="20" width="4.73046875" customWidth="1"/>
    <col min="21" max="22" width="1" customWidth="1"/>
    <col min="23" max="23" width="20.73046875" customWidth="1"/>
    <col min="24" max="24" width="4.73046875" customWidth="1"/>
    <col min="25" max="26" width="0.73046875" customWidth="1"/>
    <col min="27" max="27" width="20.73046875" customWidth="1"/>
    <col min="28" max="28" width="5.265625" customWidth="1"/>
    <col min="29" max="30" width="9.265625" customWidth="1"/>
  </cols>
  <sheetData>
    <row r="1" spans="1:30" ht="12.75" customHeight="1" x14ac:dyDescent="0.4">
      <c r="A1" s="50"/>
      <c r="B1" s="50">
        <v>1</v>
      </c>
      <c r="C1" s="51" t="str">
        <f>VLOOKUP(B1,scores!F$1:G$198,2,FALSE)</f>
        <v>TARC Simon Singleton</v>
      </c>
      <c r="D1" s="52">
        <v>1</v>
      </c>
      <c r="H1" s="21"/>
      <c r="L1" s="21"/>
      <c r="AA1" s="53" t="str">
        <f>IF(H2&gt;H3,"BYE",IF(H3&gt;H2,G2,1))</f>
        <v>TARC Simon Singleton</v>
      </c>
      <c r="AB1" s="54">
        <f>VLOOKUP(AA1,scores!G$1:H$232,2,FALSE)</f>
        <v>1</v>
      </c>
      <c r="AC1" s="55">
        <f t="shared" ref="AC1:AC64" si="0">RANK(AB1,AB$1:AB$65,1)</f>
        <v>1</v>
      </c>
      <c r="AD1" s="53" t="str">
        <f t="shared" ref="AD1:AD64" si="1">AA1</f>
        <v>TARC Simon Singleton</v>
      </c>
    </row>
    <row r="2" spans="1:30" ht="12.75" customHeight="1" x14ac:dyDescent="0.4">
      <c r="A2" s="50"/>
      <c r="B2" s="50">
        <v>128</v>
      </c>
      <c r="C2" s="56" t="s">
        <v>694</v>
      </c>
      <c r="D2" s="52">
        <v>0</v>
      </c>
      <c r="E2" s="41"/>
      <c r="F2" s="57"/>
      <c r="G2" s="58" t="str">
        <f>IF(D1&gt;D2,C1,IF(D2&gt;D1,C2,""))</f>
        <v>TARC Simon Singleton</v>
      </c>
      <c r="H2" s="59">
        <v>0</v>
      </c>
      <c r="I2" s="57"/>
      <c r="L2" s="21"/>
      <c r="AA2" s="53" t="str">
        <f>IF(D3&gt;D4,C4,IF(D4&gt;D3,C3,64))</f>
        <v>TGA Tom Cook</v>
      </c>
      <c r="AB2" s="54">
        <f>VLOOKUP(AA2,scores!G$1:H$232,2,FALSE)</f>
        <v>64</v>
      </c>
      <c r="AC2" s="55">
        <f t="shared" si="0"/>
        <v>22</v>
      </c>
      <c r="AD2" s="53" t="str">
        <f t="shared" si="1"/>
        <v>TGA Tom Cook</v>
      </c>
    </row>
    <row r="3" spans="1:30" ht="12.75" customHeight="1" x14ac:dyDescent="0.4">
      <c r="A3" s="50"/>
      <c r="B3" s="50">
        <v>65</v>
      </c>
      <c r="C3" s="60" t="str">
        <f>VLOOKUP(B3,scores!F$1:G$198,2,FALSE)</f>
        <v>SWA Deon Rawlings</v>
      </c>
      <c r="D3" s="52">
        <v>4</v>
      </c>
      <c r="E3" s="36"/>
      <c r="G3" s="61" t="str">
        <f>IF(D3&gt;D4,C3,IF(D4&gt;D3,C4,""))</f>
        <v>SWA Deon Rawlings</v>
      </c>
      <c r="H3" s="59">
        <v>4</v>
      </c>
      <c r="I3" s="27"/>
      <c r="L3" s="21"/>
      <c r="P3" s="132" t="str">
        <f>sections!B1</f>
        <v>CNZ North Islands 2024</v>
      </c>
      <c r="Q3" s="124"/>
      <c r="R3" s="124"/>
      <c r="S3" s="124"/>
      <c r="T3" s="124"/>
      <c r="U3" s="124"/>
      <c r="V3" s="124"/>
      <c r="W3" s="124"/>
      <c r="AA3" s="53" t="str">
        <f>IF(D5&gt;D6,C6,IF(D6&gt;D5,C5,33))</f>
        <v>WAI Terry Morris</v>
      </c>
      <c r="AB3" s="54">
        <f>VLOOKUP(AA3,scores!G$1:H$232,2,FALSE)</f>
        <v>33</v>
      </c>
      <c r="AC3" s="55">
        <f t="shared" si="0"/>
        <v>12</v>
      </c>
      <c r="AD3" s="53" t="str">
        <f t="shared" si="1"/>
        <v>WAI Terry Morris</v>
      </c>
    </row>
    <row r="4" spans="1:30" ht="12.75" customHeight="1" x14ac:dyDescent="0.4">
      <c r="A4" s="50"/>
      <c r="B4" s="50">
        <v>64</v>
      </c>
      <c r="C4" s="62" t="str">
        <f>VLOOKUP(B4,scores!F$1:G$198,2,FALSE)</f>
        <v>TGA Tom Cook</v>
      </c>
      <c r="D4" s="52">
        <v>0</v>
      </c>
      <c r="H4" s="21"/>
      <c r="I4" s="32"/>
      <c r="J4" s="57"/>
      <c r="K4" s="58" t="str">
        <f>IF(H2&gt;H3,G2,IF(H3&gt;H2,G3,""))</f>
        <v>SWA Deon Rawlings</v>
      </c>
      <c r="L4" s="59">
        <v>4</v>
      </c>
      <c r="M4" s="63"/>
      <c r="P4" s="124"/>
      <c r="Q4" s="124"/>
      <c r="R4" s="124"/>
      <c r="S4" s="124"/>
      <c r="T4" s="124"/>
      <c r="U4" s="124"/>
      <c r="V4" s="124"/>
      <c r="W4" s="124"/>
      <c r="AA4" s="53" t="str">
        <f>IF(D7&gt;D8,C8,IF(D8&gt;D7,C7,32))</f>
        <v>HEN Malcolm Hussey</v>
      </c>
      <c r="AB4" s="54">
        <f>VLOOKUP(AA4,scores!G$1:H$232,2,FALSE)</f>
        <v>97</v>
      </c>
      <c r="AC4" s="55">
        <f t="shared" si="0"/>
        <v>44</v>
      </c>
      <c r="AD4" s="53" t="str">
        <f t="shared" si="1"/>
        <v>HEN Malcolm Hussey</v>
      </c>
    </row>
    <row r="5" spans="1:30" ht="12.75" customHeight="1" x14ac:dyDescent="0.4">
      <c r="A5" s="50"/>
      <c r="B5" s="50">
        <v>33</v>
      </c>
      <c r="C5" s="51" t="str">
        <f>VLOOKUP(B5,scores!F$1:G$198,2,FALSE)</f>
        <v>WAI Terry Morris</v>
      </c>
      <c r="D5" s="52">
        <v>3</v>
      </c>
      <c r="H5" s="21"/>
      <c r="I5" s="32"/>
      <c r="K5" s="64" t="str">
        <f>IF(H6&gt;H7,G6,IF(H7&gt;H6,G7,""))</f>
        <v>OTAK Trist Reweti</v>
      </c>
      <c r="L5" s="59">
        <v>1</v>
      </c>
      <c r="M5" s="27"/>
      <c r="P5" s="133" t="str">
        <f>sections!D1</f>
        <v>31/5/24 - 2/6/24</v>
      </c>
      <c r="Q5" s="124"/>
      <c r="R5" s="124"/>
      <c r="S5" s="124"/>
      <c r="T5" s="124"/>
      <c r="U5" s="124"/>
      <c r="V5" s="124"/>
      <c r="W5" s="124"/>
      <c r="AA5" s="55" t="str">
        <f>IF(H10&gt;H11,"BYE1",IF(H11&gt;H10,G10,17))</f>
        <v>BYE1</v>
      </c>
      <c r="AB5" s="54">
        <f>VLOOKUP(AA5,scores!G$1:H$232,2,FALSE)</f>
        <v>212</v>
      </c>
      <c r="AC5" s="55">
        <f t="shared" si="0"/>
        <v>47</v>
      </c>
      <c r="AD5" s="55" t="str">
        <f t="shared" si="1"/>
        <v>BYE1</v>
      </c>
    </row>
    <row r="6" spans="1:30" ht="12.75" customHeight="1" x14ac:dyDescent="0.4">
      <c r="A6" s="50"/>
      <c r="B6" s="50">
        <v>96</v>
      </c>
      <c r="C6" s="65" t="str">
        <f>VLOOKUP(B6,scores!F$1:G$198,2,FALSE)</f>
        <v>OTAK Trist Reweti</v>
      </c>
      <c r="D6" s="52">
        <v>4</v>
      </c>
      <c r="E6" s="41"/>
      <c r="F6" s="57"/>
      <c r="G6" s="66" t="str">
        <f>IF(D5&gt;D6,C5,IF(D6&gt;D5,C6,""))</f>
        <v>OTAK Trist Reweti</v>
      </c>
      <c r="H6" s="59">
        <v>4</v>
      </c>
      <c r="I6" s="36"/>
      <c r="L6" s="21"/>
      <c r="M6" s="32"/>
      <c r="AA6" s="53" t="str">
        <f>IF(D11&gt;D12,C12,IF(D12&gt;D11,C11,48))</f>
        <v>WAI Roger Beardshall</v>
      </c>
      <c r="AB6" s="54">
        <f>VLOOKUP(AA6,scores!G$1:H$232,2,FALSE)</f>
        <v>81</v>
      </c>
      <c r="AC6" s="55">
        <f t="shared" si="0"/>
        <v>31</v>
      </c>
      <c r="AD6" s="53" t="str">
        <f t="shared" si="1"/>
        <v>WAI Roger Beardshall</v>
      </c>
    </row>
    <row r="7" spans="1:30" ht="12.75" customHeight="1" x14ac:dyDescent="0.4">
      <c r="A7" s="50"/>
      <c r="B7" s="50">
        <v>97</v>
      </c>
      <c r="C7" s="60" t="str">
        <f>VLOOKUP(B7,scores!F$1:G$198,2,FALSE)</f>
        <v>HEN Malcolm Hussey</v>
      </c>
      <c r="D7" s="52">
        <v>1</v>
      </c>
      <c r="E7" s="36"/>
      <c r="G7" s="67" t="str">
        <f>IF(D7&gt;D8,C7,IF(D8&gt;D7,C8,""))</f>
        <v>PUK Jim Johns</v>
      </c>
      <c r="H7" s="59">
        <v>0</v>
      </c>
      <c r="L7" s="21"/>
      <c r="M7" s="32"/>
      <c r="AA7" s="53" t="str">
        <f>IF(D13&gt;D14,C14,IF(D14&gt;D13,C13,49))</f>
        <v>HOW Neil Barnes</v>
      </c>
      <c r="AB7" s="54">
        <f>VLOOKUP(AA7,scores!G$1:H$232,2,FALSE)</f>
        <v>49</v>
      </c>
      <c r="AC7" s="55">
        <f t="shared" si="0"/>
        <v>15</v>
      </c>
      <c r="AD7" s="53" t="str">
        <f t="shared" si="1"/>
        <v>HOW Neil Barnes</v>
      </c>
    </row>
    <row r="8" spans="1:30" ht="12.75" customHeight="1" x14ac:dyDescent="0.4">
      <c r="A8" s="50"/>
      <c r="B8" s="50">
        <v>32</v>
      </c>
      <c r="C8" s="62" t="str">
        <f>VLOOKUP(B8,scores!F$1:G$198,2,FALSE)</f>
        <v>PUK Jim Johns</v>
      </c>
      <c r="D8" s="52">
        <v>4</v>
      </c>
      <c r="H8" s="21"/>
      <c r="L8" s="21"/>
      <c r="M8" s="32"/>
      <c r="N8" s="63"/>
      <c r="O8" s="58" t="str">
        <f>IF(L4&gt;L5,K4,IF(L5&gt;L4,K5,""))</f>
        <v>SWA Deon Rawlings</v>
      </c>
      <c r="P8" s="68">
        <v>4</v>
      </c>
      <c r="Q8" s="57"/>
      <c r="AA8" s="53" t="str">
        <f>IF(H14&gt;H15,G15,IF(H15&gt;H14,"BYE2",16))</f>
        <v>LEV Billy Mcintyre</v>
      </c>
      <c r="AB8" s="54">
        <f>VLOOKUP(AA8,scores!G$1:H$232,2,FALSE)</f>
        <v>16</v>
      </c>
      <c r="AC8" s="55">
        <f t="shared" si="0"/>
        <v>3</v>
      </c>
      <c r="AD8" s="53" t="str">
        <f t="shared" si="1"/>
        <v>LEV Billy Mcintyre</v>
      </c>
    </row>
    <row r="9" spans="1:30" ht="12.75" customHeight="1" x14ac:dyDescent="0.4">
      <c r="A9" s="50"/>
      <c r="B9" s="50">
        <v>17</v>
      </c>
      <c r="C9" s="51" t="str">
        <f>VLOOKUP(B9,scores!F$1:G$198,2,FALSE)</f>
        <v>WHAN David Roache</v>
      </c>
      <c r="D9" s="52">
        <v>1</v>
      </c>
      <c r="H9" s="21"/>
      <c r="L9" s="21"/>
      <c r="M9" s="32"/>
      <c r="O9" s="64" t="str">
        <f>IF(L12&gt;L13,K12,IF(L13&gt;L12,K13,""))</f>
        <v>WHAN David Roache</v>
      </c>
      <c r="P9" s="68">
        <v>2</v>
      </c>
      <c r="Q9" s="27"/>
      <c r="AA9" s="55" t="str">
        <f>IF(H18&gt;H19,"BYE3",IF(H19&gt;H18,G18,9))</f>
        <v>BYE3</v>
      </c>
      <c r="AB9" s="54">
        <f>VLOOKUP(AA9,scores!G$1:H$232,2,FALSE)</f>
        <v>214</v>
      </c>
      <c r="AC9" s="55">
        <f t="shared" si="0"/>
        <v>48</v>
      </c>
      <c r="AD9" s="55" t="str">
        <f t="shared" si="1"/>
        <v>BYE3</v>
      </c>
    </row>
    <row r="10" spans="1:30" ht="12.75" customHeight="1" x14ac:dyDescent="0.4">
      <c r="A10" s="50"/>
      <c r="B10" s="50">
        <v>112</v>
      </c>
      <c r="C10" s="56" t="s">
        <v>694</v>
      </c>
      <c r="D10" s="52">
        <v>0</v>
      </c>
      <c r="E10" s="41"/>
      <c r="F10" s="57"/>
      <c r="G10" s="58" t="str">
        <f>IF(D9&gt;D10,C9,IF(D10&gt;D9,C10,""))</f>
        <v>WHAN David Roache</v>
      </c>
      <c r="H10" s="59">
        <v>4</v>
      </c>
      <c r="I10" s="57"/>
      <c r="L10" s="21"/>
      <c r="M10" s="32"/>
      <c r="Q10" s="32"/>
      <c r="AA10" s="53" t="str">
        <f>IF(D19&gt;D20,C20,IF(D20&gt;D19,C19,56))</f>
        <v>BAYS Neil Bowman</v>
      </c>
      <c r="AB10" s="54">
        <f>VLOOKUP(AA10,scores!G$1:H$232,2,FALSE)</f>
        <v>56</v>
      </c>
      <c r="AC10" s="55">
        <f t="shared" si="0"/>
        <v>18</v>
      </c>
      <c r="AD10" s="53" t="str">
        <f t="shared" si="1"/>
        <v>BAYS Neil Bowman</v>
      </c>
    </row>
    <row r="11" spans="1:30" ht="12.75" customHeight="1" x14ac:dyDescent="0.4">
      <c r="A11" s="50"/>
      <c r="B11" s="50">
        <v>81</v>
      </c>
      <c r="C11" s="60" t="str">
        <f>VLOOKUP(B11,scores!F$1:G$198,2,FALSE)</f>
        <v>WAI Roger Beardshall</v>
      </c>
      <c r="D11" s="52">
        <v>0</v>
      </c>
      <c r="E11" s="36"/>
      <c r="G11" s="69" t="s">
        <v>162</v>
      </c>
      <c r="H11" s="59">
        <v>2</v>
      </c>
      <c r="I11" s="27"/>
      <c r="L11" s="21"/>
      <c r="M11" s="32"/>
      <c r="Q11" s="32"/>
      <c r="AA11" s="53" t="str">
        <f>IF(D21&gt;D22,C22,IF(D22&gt;D21,C21,41))</f>
        <v>TGA Jimmy Stewart</v>
      </c>
      <c r="AB11" s="54">
        <f>VLOOKUP(AA11,scores!G$1:H$232,2,FALSE)</f>
        <v>88</v>
      </c>
      <c r="AC11" s="55">
        <f t="shared" si="0"/>
        <v>37</v>
      </c>
      <c r="AD11" s="53" t="str">
        <f t="shared" si="1"/>
        <v>TGA Jimmy Stewart</v>
      </c>
    </row>
    <row r="12" spans="1:30" ht="12.75" customHeight="1" x14ac:dyDescent="0.4">
      <c r="A12" s="50"/>
      <c r="B12" s="50">
        <v>48</v>
      </c>
      <c r="C12" s="62" t="str">
        <f>VLOOKUP(B12,scores!F$1:G$198,2,FALSE)</f>
        <v>OTA Paea Valele</v>
      </c>
      <c r="D12" s="52">
        <v>4</v>
      </c>
      <c r="H12" s="21"/>
      <c r="I12" s="32"/>
      <c r="J12" s="57"/>
      <c r="K12" s="66" t="str">
        <f>IF(H10&gt;H11,G10,IF(H11&gt;H10,G11,""))</f>
        <v>WHAN David Roache</v>
      </c>
      <c r="L12" s="59">
        <v>4</v>
      </c>
      <c r="M12" s="36"/>
      <c r="Q12" s="32"/>
      <c r="AA12" s="53" t="str">
        <f>IF(H22&gt;H23,G23,IF(H23&gt;H22,"BYE4",24))</f>
        <v>PAT Frank Edwards</v>
      </c>
      <c r="AB12" s="54">
        <f>VLOOKUP(AA12,scores!G$1:H$232,2,FALSE)</f>
        <v>24</v>
      </c>
      <c r="AC12" s="55">
        <f t="shared" si="0"/>
        <v>8</v>
      </c>
      <c r="AD12" s="53" t="str">
        <f t="shared" si="1"/>
        <v>PAT Frank Edwards</v>
      </c>
    </row>
    <row r="13" spans="1:30" ht="12.75" customHeight="1" x14ac:dyDescent="0.4">
      <c r="A13" s="50"/>
      <c r="B13" s="50">
        <v>49</v>
      </c>
      <c r="C13" s="51" t="str">
        <f>VLOOKUP(B13,scores!F$1:G$198,2,FALSE)</f>
        <v>HOW Neil Barnes</v>
      </c>
      <c r="D13" s="52">
        <v>3</v>
      </c>
      <c r="H13" s="21"/>
      <c r="I13" s="32"/>
      <c r="K13" s="70" t="str">
        <f>IF(H14&gt;H15,G14,IF(H15&gt;H14,G15,""))</f>
        <v>WCC Brodie Fitzgeorge</v>
      </c>
      <c r="L13" s="59">
        <v>2</v>
      </c>
      <c r="Q13" s="32"/>
      <c r="AA13" s="55" t="str">
        <f>IF(H26&gt;H27,"BYE5",IF(H27&gt;H26,G26,25))</f>
        <v>BYE5</v>
      </c>
      <c r="AB13" s="54">
        <f>VLOOKUP(AA13,scores!G$1:H$232,2,FALSE)</f>
        <v>216</v>
      </c>
      <c r="AC13" s="55">
        <f t="shared" si="0"/>
        <v>49</v>
      </c>
      <c r="AD13" s="55" t="str">
        <f t="shared" si="1"/>
        <v>BYE5</v>
      </c>
    </row>
    <row r="14" spans="1:30" ht="12.75" customHeight="1" x14ac:dyDescent="0.4">
      <c r="A14" s="50"/>
      <c r="B14" s="50">
        <v>80</v>
      </c>
      <c r="C14" s="65" t="str">
        <f>VLOOKUP(B14,scores!F$1:G$198,2,FALSE)</f>
        <v>WCC Brodie Fitzgeorge</v>
      </c>
      <c r="D14" s="52">
        <v>4</v>
      </c>
      <c r="E14" s="41"/>
      <c r="F14" s="57"/>
      <c r="G14" s="66" t="str">
        <f>IF(D13&gt;D14,C13,IF(D14&gt;D13,C14,""))</f>
        <v>WCC Brodie Fitzgeorge</v>
      </c>
      <c r="H14" s="59">
        <v>4</v>
      </c>
      <c r="I14" s="36"/>
      <c r="L14" s="21"/>
      <c r="Q14" s="32"/>
      <c r="AA14" s="53" t="str">
        <f>IF(D27&gt;D28,C28,IF(D28&gt;D27,C27,40))</f>
        <v>SWA Tatum Manning</v>
      </c>
      <c r="AB14" s="54">
        <f>VLOOKUP(AA14,scores!G$1:H$232,2,FALSE)</f>
        <v>40</v>
      </c>
      <c r="AC14" s="55">
        <f t="shared" si="0"/>
        <v>13</v>
      </c>
      <c r="AD14" s="53" t="str">
        <f t="shared" si="1"/>
        <v>SWA Tatum Manning</v>
      </c>
    </row>
    <row r="15" spans="1:30" ht="12.75" customHeight="1" x14ac:dyDescent="0.4">
      <c r="A15" s="50"/>
      <c r="B15" s="50">
        <v>113</v>
      </c>
      <c r="C15" s="71" t="s">
        <v>694</v>
      </c>
      <c r="D15" s="52">
        <v>0</v>
      </c>
      <c r="E15" s="36"/>
      <c r="G15" s="67" t="str">
        <f>IF(D15&gt;D16,C15,IF(D16&gt;D15,C16,""))</f>
        <v>LEV Billy Mcintyre</v>
      </c>
      <c r="H15" s="59">
        <v>3</v>
      </c>
      <c r="L15" s="21"/>
      <c r="Q15" s="32"/>
      <c r="AA15" s="53" t="str">
        <f>IF(D29&gt;D30,C30,IF(D30&gt;D29,C29,57))</f>
        <v>PAT Antonio Tupuola</v>
      </c>
      <c r="AB15" s="54">
        <f>VLOOKUP(AA15,scores!G$1:H$232,2,FALSE)</f>
        <v>72</v>
      </c>
      <c r="AC15" s="55">
        <f t="shared" si="0"/>
        <v>26</v>
      </c>
      <c r="AD15" s="53" t="str">
        <f t="shared" si="1"/>
        <v>PAT Antonio Tupuola</v>
      </c>
    </row>
    <row r="16" spans="1:30" ht="12.75" customHeight="1" x14ac:dyDescent="0.4">
      <c r="A16" s="50"/>
      <c r="B16" s="50">
        <v>16</v>
      </c>
      <c r="C16" s="62" t="str">
        <f>VLOOKUP(B16,scores!F$1:G$198,2,FALSE)</f>
        <v>LEV Billy Mcintyre</v>
      </c>
      <c r="D16" s="52">
        <v>1</v>
      </c>
      <c r="H16" s="21"/>
      <c r="L16" s="21"/>
      <c r="Q16" s="32"/>
      <c r="R16" s="57"/>
      <c r="S16" s="58" t="str">
        <f>IF(P8&gt;P9,O8,IF(P9&gt;P8,O9,""))</f>
        <v>SWA Deon Rawlings</v>
      </c>
      <c r="T16" s="68">
        <v>5</v>
      </c>
      <c r="U16" s="57"/>
      <c r="AA16" s="55" t="str">
        <f>IF(H30&gt;H31,G31,IF(H31&gt;H30,"BYE6",8))</f>
        <v>BYE6</v>
      </c>
      <c r="AB16" s="54">
        <f>VLOOKUP(AA16,scores!G$1:H$232,2,FALSE)</f>
        <v>217</v>
      </c>
      <c r="AC16" s="55">
        <f t="shared" si="0"/>
        <v>50</v>
      </c>
      <c r="AD16" s="55" t="str">
        <f t="shared" si="1"/>
        <v>BYE6</v>
      </c>
    </row>
    <row r="17" spans="1:30" ht="12.75" customHeight="1" x14ac:dyDescent="0.4">
      <c r="A17" s="50"/>
      <c r="B17" s="50">
        <v>9</v>
      </c>
      <c r="C17" s="51" t="str">
        <f>VLOOKUP(B17,scores!F$1:G$198,2,FALSE)</f>
        <v>NPL Chris Geary</v>
      </c>
      <c r="D17" s="52">
        <v>1</v>
      </c>
      <c r="H17" s="21"/>
      <c r="L17" s="21"/>
      <c r="Q17" s="32"/>
      <c r="S17" s="61" t="str">
        <f>IF(P24&gt;P25,O24,IF(P25&gt;P24,O25,""))</f>
        <v>NPL Thomas De Faria</v>
      </c>
      <c r="T17" s="68">
        <v>0</v>
      </c>
      <c r="U17" s="27"/>
      <c r="AA17" s="55" t="str">
        <f>IF(H34&gt;H35,"BYE7",IF(H35&gt;H34,G34,5))</f>
        <v>BYE7</v>
      </c>
      <c r="AB17" s="54">
        <f>VLOOKUP(AA17,scores!G$1:H$232,2,FALSE)</f>
        <v>218</v>
      </c>
      <c r="AC17" s="55">
        <f t="shared" si="0"/>
        <v>51</v>
      </c>
      <c r="AD17" s="55" t="str">
        <f t="shared" si="1"/>
        <v>BYE7</v>
      </c>
    </row>
    <row r="18" spans="1:30" ht="12.75" customHeight="1" x14ac:dyDescent="0.4">
      <c r="A18" s="50"/>
      <c r="B18" s="50">
        <v>120</v>
      </c>
      <c r="C18" s="56" t="s">
        <v>694</v>
      </c>
      <c r="D18" s="52">
        <v>0</v>
      </c>
      <c r="E18" s="41"/>
      <c r="F18" s="57"/>
      <c r="G18" s="58" t="str">
        <f>IF(D17&gt;D18,C17,IF(D18&gt;D17,C18,""))</f>
        <v>NPL Chris Geary</v>
      </c>
      <c r="H18" s="59">
        <v>4</v>
      </c>
      <c r="I18" s="57"/>
      <c r="L18" s="21"/>
      <c r="Q18" s="32"/>
      <c r="U18" s="32"/>
      <c r="AA18" s="53" t="str">
        <f>IF(D35&gt;D36,C36,IF(D36&gt;D35,C35,60))</f>
        <v>MNU Glen Coutts</v>
      </c>
      <c r="AB18" s="54">
        <f>VLOOKUP(AA18,scores!G$1:H$232,2,FALSE)</f>
        <v>69</v>
      </c>
      <c r="AC18" s="55">
        <f t="shared" si="0"/>
        <v>25</v>
      </c>
      <c r="AD18" s="53" t="str">
        <f t="shared" si="1"/>
        <v>MNU Glen Coutts</v>
      </c>
    </row>
    <row r="19" spans="1:30" ht="12.75" customHeight="1" x14ac:dyDescent="0.4">
      <c r="A19" s="50"/>
      <c r="B19" s="50">
        <v>73</v>
      </c>
      <c r="C19" s="60" t="str">
        <f>VLOOKUP(B19,scores!F$1:G$198,2,FALSE)</f>
        <v>MNU Rod Buck</v>
      </c>
      <c r="D19" s="52">
        <v>4</v>
      </c>
      <c r="E19" s="36"/>
      <c r="G19" s="61" t="str">
        <f>IF(D19&gt;D20,C19,IF(D20&gt;D19,C20,""))</f>
        <v>MNU Rod Buck</v>
      </c>
      <c r="H19" s="59">
        <v>2</v>
      </c>
      <c r="I19" s="27"/>
      <c r="L19" s="21"/>
      <c r="Q19" s="32"/>
      <c r="U19" s="32"/>
      <c r="AA19" s="53" t="str">
        <f>IF(D37&gt;D38,C38,IF(D38&gt;D37,C37,37))</f>
        <v>HEN Titi Salepea</v>
      </c>
      <c r="AB19" s="54">
        <f>VLOOKUP(AA19,scores!G$1:H$232,2,FALSE)</f>
        <v>92</v>
      </c>
      <c r="AC19" s="55">
        <f t="shared" si="0"/>
        <v>40</v>
      </c>
      <c r="AD19" s="53" t="str">
        <f t="shared" si="1"/>
        <v>HEN Titi Salepea</v>
      </c>
    </row>
    <row r="20" spans="1:30" ht="12.75" customHeight="1" x14ac:dyDescent="0.4">
      <c r="A20" s="50"/>
      <c r="B20" s="50">
        <v>56</v>
      </c>
      <c r="C20" s="62" t="str">
        <f>VLOOKUP(B20,scores!F$1:G$198,2,FALSE)</f>
        <v>BAYS Neil Bowman</v>
      </c>
      <c r="D20" s="52">
        <v>2</v>
      </c>
      <c r="H20" s="21"/>
      <c r="I20" s="32"/>
      <c r="J20" s="57"/>
      <c r="K20" s="58" t="str">
        <f>IF(H18&gt;H19,G18,IF(H19&gt;H18,G19,""))</f>
        <v>NPL Chris Geary</v>
      </c>
      <c r="L20" s="59">
        <v>4</v>
      </c>
      <c r="M20" s="57"/>
      <c r="Q20" s="32"/>
      <c r="U20" s="32"/>
      <c r="AA20" s="53" t="str">
        <f>IF(H38&gt;H39,G39,IF(H39&gt;H38,"BYE8",28))</f>
        <v>LEV Crystalee Jane</v>
      </c>
      <c r="AB20" s="54">
        <f>VLOOKUP(AA20,scores!G$1:H$232,2,FALSE)</f>
        <v>28</v>
      </c>
      <c r="AC20" s="55">
        <f t="shared" si="0"/>
        <v>10</v>
      </c>
      <c r="AD20" s="53" t="str">
        <f t="shared" si="1"/>
        <v>LEV Crystalee Jane</v>
      </c>
    </row>
    <row r="21" spans="1:30" ht="12.75" customHeight="1" x14ac:dyDescent="0.4">
      <c r="A21" s="50"/>
      <c r="B21" s="50">
        <v>41</v>
      </c>
      <c r="C21" s="51" t="str">
        <f>VLOOKUP(B21,scores!F$1:G$198,2,FALSE)</f>
        <v>BAYS Alex Watson</v>
      </c>
      <c r="D21" s="52">
        <v>4</v>
      </c>
      <c r="H21" s="21"/>
      <c r="I21" s="32"/>
      <c r="K21" s="64" t="str">
        <f>IF(H22&gt;H23,G22,IF(H23&gt;H22,G23,""))</f>
        <v>BAYS Alex Watson</v>
      </c>
      <c r="L21" s="59">
        <v>3</v>
      </c>
      <c r="M21" s="27"/>
      <c r="Q21" s="32"/>
      <c r="U21" s="32"/>
      <c r="AA21" s="55" t="str">
        <f>IF(H42&gt;H43,"BYE9",IF(H43&gt;H42,G42,21))</f>
        <v>BYE9</v>
      </c>
      <c r="AB21" s="54">
        <f>VLOOKUP(AA21,scores!G$1:H$232,2,FALSE)</f>
        <v>220</v>
      </c>
      <c r="AC21" s="55">
        <f t="shared" si="0"/>
        <v>52</v>
      </c>
      <c r="AD21" s="55" t="str">
        <f t="shared" si="1"/>
        <v>BYE9</v>
      </c>
    </row>
    <row r="22" spans="1:30" ht="12.75" customHeight="1" x14ac:dyDescent="0.4">
      <c r="A22" s="50"/>
      <c r="B22" s="50">
        <v>88</v>
      </c>
      <c r="C22" s="65" t="str">
        <f>VLOOKUP(B22,scores!F$1:G$198,2,FALSE)</f>
        <v>TGA Jimmy Stewart</v>
      </c>
      <c r="D22" s="52">
        <v>2</v>
      </c>
      <c r="E22" s="41"/>
      <c r="F22" s="57"/>
      <c r="G22" s="66" t="str">
        <f>IF(D21&gt;D22,C21,IF(D22&gt;D21,C22,""))</f>
        <v>BAYS Alex Watson</v>
      </c>
      <c r="H22" s="59">
        <v>4</v>
      </c>
      <c r="I22" s="36"/>
      <c r="L22" s="21"/>
      <c r="M22" s="32"/>
      <c r="Q22" s="32"/>
      <c r="U22" s="32"/>
      <c r="AA22" s="53" t="str">
        <f>IF(D43&gt;D44,C44,IF(D44&gt;D43,C43,44))</f>
        <v>NPL Patrick O'Donnell</v>
      </c>
      <c r="AB22" s="54">
        <f>VLOOKUP(AA22,scores!G$1:H$232,2,FALSE)</f>
        <v>85</v>
      </c>
      <c r="AC22" s="55">
        <f t="shared" si="0"/>
        <v>34</v>
      </c>
      <c r="AD22" s="53" t="str">
        <f t="shared" si="1"/>
        <v>NPL Patrick O'Donnell</v>
      </c>
    </row>
    <row r="23" spans="1:30" ht="12.75" customHeight="1" x14ac:dyDescent="0.4">
      <c r="A23" s="50"/>
      <c r="B23" s="50">
        <v>105</v>
      </c>
      <c r="C23" s="71" t="s">
        <v>694</v>
      </c>
      <c r="D23" s="52">
        <v>0</v>
      </c>
      <c r="E23" s="36"/>
      <c r="G23" s="67" t="str">
        <f>IF(D23&gt;D24,C23,IF(D24&gt;D23,C24,""))</f>
        <v>PAT Frank Edwards</v>
      </c>
      <c r="H23" s="59">
        <v>1</v>
      </c>
      <c r="L23" s="21"/>
      <c r="M23" s="32"/>
      <c r="Q23" s="32"/>
      <c r="U23" s="32"/>
      <c r="AA23" s="53" t="str">
        <f>IF(D45&gt;D46,C46,IF(D46&gt;D45,C45,53))</f>
        <v>MNU Sumit Monga</v>
      </c>
      <c r="AB23" s="54">
        <f>VLOOKUP(AA23,scores!G$1:H$232,2,FALSE)</f>
        <v>76</v>
      </c>
      <c r="AC23" s="55">
        <f t="shared" si="0"/>
        <v>28</v>
      </c>
      <c r="AD23" s="53" t="str">
        <f t="shared" si="1"/>
        <v>MNU Sumit Monga</v>
      </c>
    </row>
    <row r="24" spans="1:30" ht="12.75" customHeight="1" x14ac:dyDescent="0.4">
      <c r="A24" s="50"/>
      <c r="B24" s="50">
        <v>24</v>
      </c>
      <c r="C24" s="62" t="str">
        <f>VLOOKUP(B24,scores!F$1:G$198,2,FALSE)</f>
        <v>PAT Frank Edwards</v>
      </c>
      <c r="D24" s="52">
        <v>1</v>
      </c>
      <c r="H24" s="21"/>
      <c r="L24" s="21"/>
      <c r="M24" s="32"/>
      <c r="N24" s="63"/>
      <c r="O24" s="72" t="str">
        <f>IF(L20&gt;L21,K20,IF(L21&gt;L20,K21,""))</f>
        <v>NPL Chris Geary</v>
      </c>
      <c r="P24" s="68">
        <v>3</v>
      </c>
      <c r="Q24" s="36"/>
      <c r="U24" s="32"/>
      <c r="AA24" s="55" t="str">
        <f>IF(H46&gt;H47,G47,IF(H47&gt;H46,"BYE10",12))</f>
        <v>BYE10</v>
      </c>
      <c r="AB24" s="54">
        <f>VLOOKUP(AA24,scores!G$1:H$232,2,FALSE)</f>
        <v>221</v>
      </c>
      <c r="AC24" s="55">
        <f t="shared" si="0"/>
        <v>53</v>
      </c>
      <c r="AD24" s="55" t="str">
        <f t="shared" si="1"/>
        <v>BYE10</v>
      </c>
    </row>
    <row r="25" spans="1:30" ht="12.75" customHeight="1" x14ac:dyDescent="0.4">
      <c r="A25" s="50"/>
      <c r="B25" s="50">
        <v>25</v>
      </c>
      <c r="C25" s="51" t="str">
        <f>VLOOKUP(B25,scores!F$1:G$198,2,FALSE)</f>
        <v>POR Wayne Tibbitts</v>
      </c>
      <c r="D25" s="52">
        <v>1</v>
      </c>
      <c r="H25" s="21"/>
      <c r="L25" s="21"/>
      <c r="M25" s="32"/>
      <c r="O25" s="61" t="str">
        <f>IF(L28&gt;L29,K28,IF(L29&gt;L28,K29,""))</f>
        <v>NPL Thomas De Faria</v>
      </c>
      <c r="P25" s="68">
        <v>4</v>
      </c>
      <c r="U25" s="32"/>
      <c r="AA25" s="55" t="str">
        <f>IF(H50&gt;H51,"BYE11",IF(H51&gt;H50,G50,11))</f>
        <v>BYE11</v>
      </c>
      <c r="AB25" s="54">
        <f>VLOOKUP(AA25,scores!G$1:H$232,2,FALSE)</f>
        <v>222</v>
      </c>
      <c r="AC25" s="55">
        <f t="shared" si="0"/>
        <v>54</v>
      </c>
      <c r="AD25" s="55" t="str">
        <f t="shared" si="1"/>
        <v>BYE11</v>
      </c>
    </row>
    <row r="26" spans="1:30" ht="12.75" customHeight="1" x14ac:dyDescent="0.4">
      <c r="A26" s="50"/>
      <c r="B26" s="50">
        <v>104</v>
      </c>
      <c r="C26" s="56" t="s">
        <v>694</v>
      </c>
      <c r="D26" s="52">
        <v>0</v>
      </c>
      <c r="E26" s="41"/>
      <c r="F26" s="57"/>
      <c r="G26" s="58" t="str">
        <f>IF(D25&gt;D26,C25,IF(D26&gt;D25,C26,""))</f>
        <v>POR Wayne Tibbitts</v>
      </c>
      <c r="H26" s="59">
        <v>4</v>
      </c>
      <c r="I26" s="57"/>
      <c r="L26" s="21"/>
      <c r="M26" s="32"/>
      <c r="U26" s="32"/>
      <c r="AA26" s="53" t="str">
        <f>IF(D51&gt;D52,C52,IF(D52&gt;D51,C51,52))</f>
        <v>TGA Sam Bishop</v>
      </c>
      <c r="AB26" s="54">
        <f>VLOOKUP(AA26,scores!G$1:H$232,2,FALSE)</f>
        <v>52</v>
      </c>
      <c r="AC26" s="55">
        <f t="shared" si="0"/>
        <v>16</v>
      </c>
      <c r="AD26" s="53" t="str">
        <f t="shared" si="1"/>
        <v>TGA Sam Bishop</v>
      </c>
    </row>
    <row r="27" spans="1:30" ht="12.75" customHeight="1" x14ac:dyDescent="0.4">
      <c r="A27" s="50"/>
      <c r="B27" s="50">
        <v>89</v>
      </c>
      <c r="C27" s="60" t="str">
        <f>VLOOKUP(B27,scores!F$1:G$198,2,FALSE)</f>
        <v>OTA Misi Moenoa</v>
      </c>
      <c r="D27" s="52">
        <v>4</v>
      </c>
      <c r="E27" s="36"/>
      <c r="G27" s="61" t="str">
        <f>IF(D27&gt;D28,C27,IF(D28&gt;D27,C28,""))</f>
        <v>OTA Misi Moenoa</v>
      </c>
      <c r="H27" s="59">
        <v>1</v>
      </c>
      <c r="I27" s="27"/>
      <c r="L27" s="21"/>
      <c r="M27" s="32"/>
      <c r="U27" s="32"/>
      <c r="AA27" s="53" t="str">
        <f>IF(D53&gt;D54,C54,IF(D54&gt;D53,C53,45))</f>
        <v>TOK Jenny Cook</v>
      </c>
      <c r="AB27" s="54">
        <f>VLOOKUP(AA27,scores!G$1:H$232,2,FALSE)</f>
        <v>84</v>
      </c>
      <c r="AC27" s="55">
        <f t="shared" si="0"/>
        <v>33</v>
      </c>
      <c r="AD27" s="53" t="str">
        <f t="shared" si="1"/>
        <v>TOK Jenny Cook</v>
      </c>
    </row>
    <row r="28" spans="1:30" ht="12.75" customHeight="1" x14ac:dyDescent="0.4">
      <c r="A28" s="50"/>
      <c r="B28" s="50">
        <v>40</v>
      </c>
      <c r="C28" s="62" t="str">
        <f>VLOOKUP(B28,scores!F$1:G$198,2,FALSE)</f>
        <v>SWA Tatum Manning</v>
      </c>
      <c r="D28" s="52">
        <v>3</v>
      </c>
      <c r="H28" s="21"/>
      <c r="I28" s="32"/>
      <c r="J28" s="57"/>
      <c r="K28" s="73" t="str">
        <f>IF(H26&gt;H27,G26,IF(H27&gt;H26,G27,""))</f>
        <v>POR Wayne Tibbitts</v>
      </c>
      <c r="L28" s="59">
        <v>3</v>
      </c>
      <c r="M28" s="36"/>
      <c r="U28" s="32"/>
      <c r="AA28" s="53" t="str">
        <f>IF(H54&gt;H55,G55,IF(H55&gt;H54,"BYE12",20))</f>
        <v>MNU Marino Hapi</v>
      </c>
      <c r="AB28" s="54">
        <f>VLOOKUP(AA28,scores!G$1:H$232,2,FALSE)</f>
        <v>20</v>
      </c>
      <c r="AC28" s="55">
        <f t="shared" si="0"/>
        <v>5</v>
      </c>
      <c r="AD28" s="53" t="str">
        <f t="shared" si="1"/>
        <v>MNU Marino Hapi</v>
      </c>
    </row>
    <row r="29" spans="1:30" ht="12.75" customHeight="1" x14ac:dyDescent="0.4">
      <c r="A29" s="50"/>
      <c r="B29" s="50">
        <v>57</v>
      </c>
      <c r="C29" s="51" t="str">
        <f>VLOOKUP(B29,scores!F$1:G$198,2,FALSE)</f>
        <v>TGA John Mcgrath</v>
      </c>
      <c r="D29" s="52">
        <v>4</v>
      </c>
      <c r="H29" s="21"/>
      <c r="I29" s="32"/>
      <c r="K29" s="67" t="str">
        <f>IF(H30&gt;H31,G30,IF(H31&gt;H30,G31,""))</f>
        <v>NPL Thomas De Faria</v>
      </c>
      <c r="L29" s="59">
        <v>4</v>
      </c>
      <c r="U29" s="32"/>
      <c r="AA29" s="53" t="str">
        <f>IF(H58&gt;H59,"BYE13",IF(H59&gt;H58,G58,29))</f>
        <v>TGA Paul Goldthorpe</v>
      </c>
      <c r="AB29" s="54">
        <f>VLOOKUP(AA29,scores!G$1:H$232,2,FALSE)</f>
        <v>29</v>
      </c>
      <c r="AC29" s="55">
        <f t="shared" si="0"/>
        <v>11</v>
      </c>
      <c r="AD29" s="53" t="str">
        <f t="shared" si="1"/>
        <v>TGA Paul Goldthorpe</v>
      </c>
    </row>
    <row r="30" spans="1:30" ht="12.75" customHeight="1" x14ac:dyDescent="0.4">
      <c r="A30" s="50"/>
      <c r="B30" s="50">
        <v>72</v>
      </c>
      <c r="C30" s="65" t="str">
        <f>VLOOKUP(B30,scores!F$1:G$198,2,FALSE)</f>
        <v>PAT Antonio Tupuola</v>
      </c>
      <c r="D30" s="52">
        <v>3</v>
      </c>
      <c r="E30" s="41"/>
      <c r="F30" s="57"/>
      <c r="G30" s="66" t="str">
        <f>IF(D29&gt;D30,C29,IF(D30&gt;D29,C30,""))</f>
        <v>TGA John Mcgrath</v>
      </c>
      <c r="H30" s="59">
        <v>2</v>
      </c>
      <c r="I30" s="36"/>
      <c r="L30" s="21"/>
      <c r="U30" s="32"/>
      <c r="AA30" s="53" t="str">
        <f>IF(D59&gt;D60,C60,IF(D60&gt;D59,C59,36))</f>
        <v xml:space="preserve">TGA Brendan McLean </v>
      </c>
      <c r="AB30" s="54">
        <f>VLOOKUP(AA30,scores!G$1:H$232,2,FALSE)</f>
        <v>93</v>
      </c>
      <c r="AC30" s="55">
        <f t="shared" si="0"/>
        <v>41</v>
      </c>
      <c r="AD30" s="53" t="str">
        <f t="shared" si="1"/>
        <v xml:space="preserve">TGA Brendan McLean </v>
      </c>
    </row>
    <row r="31" spans="1:30" ht="12.75" customHeight="1" x14ac:dyDescent="0.4">
      <c r="A31" s="50"/>
      <c r="B31" s="50">
        <v>121</v>
      </c>
      <c r="C31" s="71" t="s">
        <v>694</v>
      </c>
      <c r="D31" s="52">
        <v>0</v>
      </c>
      <c r="E31" s="36"/>
      <c r="G31" s="67" t="str">
        <f>IF(D31&gt;D32,C31,IF(D32&gt;D31,C32,""))</f>
        <v>NPL Thomas De Faria</v>
      </c>
      <c r="H31" s="59">
        <v>4</v>
      </c>
      <c r="L31" s="21"/>
      <c r="U31" s="32"/>
      <c r="AA31" s="53" t="str">
        <f>IF(D61&gt;D62,C62,IF(D62&gt;D61,C61,61))</f>
        <v>NPL Ashleigh Allen</v>
      </c>
      <c r="AB31" s="54">
        <f>VLOOKUP(AA31,scores!G$1:H$232,2,FALSE)</f>
        <v>68</v>
      </c>
      <c r="AC31" s="55">
        <f t="shared" si="0"/>
        <v>24</v>
      </c>
      <c r="AD31" s="53" t="str">
        <f t="shared" si="1"/>
        <v>NPL Ashleigh Allen</v>
      </c>
    </row>
    <row r="32" spans="1:30" ht="12.75" customHeight="1" x14ac:dyDescent="0.4">
      <c r="A32" s="50"/>
      <c r="B32" s="50">
        <v>8</v>
      </c>
      <c r="C32" s="62" t="str">
        <f>VLOOKUP(B32,scores!F$1:G$198,2,FALSE)</f>
        <v>NPL Thomas De Faria</v>
      </c>
      <c r="D32" s="52">
        <v>1</v>
      </c>
      <c r="H32" s="21"/>
      <c r="L32" s="21"/>
      <c r="U32" s="32"/>
      <c r="V32" s="57"/>
      <c r="W32" s="58" t="str">
        <f>IF(T16&gt;T17,S16,IF(T17&gt;T16,S17,""))</f>
        <v>SWA Deon Rawlings</v>
      </c>
      <c r="X32" s="68">
        <v>3</v>
      </c>
      <c r="Y32" s="57"/>
      <c r="AA32" s="55" t="str">
        <f>IF(H62&gt;H63,G63,IF(H63&gt;H62,"BYE14",4))</f>
        <v>BYE14</v>
      </c>
      <c r="AB32" s="54">
        <f>VLOOKUP(AA32,scores!G$1:H$232,2,FALSE)</f>
        <v>225</v>
      </c>
      <c r="AC32" s="55">
        <f t="shared" si="0"/>
        <v>55</v>
      </c>
      <c r="AD32" s="55" t="str">
        <f t="shared" si="1"/>
        <v>BYE14</v>
      </c>
    </row>
    <row r="33" spans="1:30" ht="12.75" customHeight="1" x14ac:dyDescent="0.4">
      <c r="A33" s="50"/>
      <c r="B33" s="50">
        <v>5</v>
      </c>
      <c r="C33" s="51" t="str">
        <f>VLOOKUP(B33,scores!F$1:G$198,2,FALSE)</f>
        <v>TOK Matt McInnes</v>
      </c>
      <c r="D33" s="52">
        <v>1</v>
      </c>
      <c r="H33" s="21"/>
      <c r="L33" s="21"/>
      <c r="U33" s="32"/>
      <c r="W33" s="61" t="str">
        <f>IF(T48&gt;T49,S48,IF(T49&gt;T48,S49,""))</f>
        <v>NPL Adam Lilley</v>
      </c>
      <c r="X33" s="68">
        <v>5</v>
      </c>
      <c r="Y33" s="27"/>
      <c r="AA33" s="53" t="str">
        <f>IF(H66&gt;H67,"BYE15",IF(H67&gt;H66,G66,3))</f>
        <v>WCC Healey White</v>
      </c>
      <c r="AB33" s="54">
        <f>VLOOKUP(AA33,scores!G$1:H$232,2,FALSE)</f>
        <v>3</v>
      </c>
      <c r="AC33" s="55">
        <f t="shared" si="0"/>
        <v>2</v>
      </c>
      <c r="AD33" s="53" t="str">
        <f t="shared" si="1"/>
        <v>WCC Healey White</v>
      </c>
    </row>
    <row r="34" spans="1:30" ht="12.75" customHeight="1" x14ac:dyDescent="0.4">
      <c r="A34" s="50"/>
      <c r="B34" s="50">
        <v>124</v>
      </c>
      <c r="C34" s="56" t="s">
        <v>694</v>
      </c>
      <c r="D34" s="52">
        <v>0</v>
      </c>
      <c r="E34" s="41"/>
      <c r="F34" s="57"/>
      <c r="G34" s="58" t="str">
        <f>IF(D33&gt;D34,C33,IF(D34&gt;D33,C34,""))</f>
        <v>TOK Matt McInnes</v>
      </c>
      <c r="H34" s="59">
        <v>4</v>
      </c>
      <c r="I34" s="57"/>
      <c r="L34" s="21"/>
      <c r="U34" s="32"/>
      <c r="Y34" s="32"/>
      <c r="AA34" s="53" t="str">
        <f>IF(D67&gt;D68,C68,IF(D68&gt;D67,C67,62))</f>
        <v>HOW Andy Wang</v>
      </c>
      <c r="AB34" s="54">
        <f>VLOOKUP(AA34,scores!G$1:H$232,2,FALSE)</f>
        <v>67</v>
      </c>
      <c r="AC34" s="55">
        <f t="shared" si="0"/>
        <v>23</v>
      </c>
      <c r="AD34" s="53" t="str">
        <f t="shared" si="1"/>
        <v>HOW Andy Wang</v>
      </c>
    </row>
    <row r="35" spans="1:30" ht="12.75" customHeight="1" x14ac:dyDescent="0.4">
      <c r="A35" s="50"/>
      <c r="B35" s="50">
        <v>69</v>
      </c>
      <c r="C35" s="60" t="str">
        <f>VLOOKUP(B35,scores!F$1:G$198,2,FALSE)</f>
        <v>MNU Glen Coutts</v>
      </c>
      <c r="D35" s="52">
        <v>2</v>
      </c>
      <c r="E35" s="36"/>
      <c r="G35" s="61" t="str">
        <f>IF(D35&gt;D36,C35,IF(D36&gt;D35,C36,""))</f>
        <v>TGA Nik Hinga</v>
      </c>
      <c r="H35" s="59">
        <v>3</v>
      </c>
      <c r="I35" s="27"/>
      <c r="L35" s="21"/>
      <c r="U35" s="32"/>
      <c r="Y35" s="32"/>
      <c r="AA35" s="53" t="str">
        <f>IF(D69&gt;D70,C70,IF(D70&gt;D69,C69,35))</f>
        <v>PUK Guy Timone Syme</v>
      </c>
      <c r="AB35" s="54">
        <f>VLOOKUP(AA35,scores!G$1:H$232,2,FALSE)</f>
        <v>94</v>
      </c>
      <c r="AC35" s="55">
        <f t="shared" si="0"/>
        <v>42</v>
      </c>
      <c r="AD35" s="53" t="str">
        <f t="shared" si="1"/>
        <v>PUK Guy Timone Syme</v>
      </c>
    </row>
    <row r="36" spans="1:30" ht="12.75" customHeight="1" x14ac:dyDescent="0.4">
      <c r="A36" s="50"/>
      <c r="B36" s="50">
        <v>60</v>
      </c>
      <c r="C36" s="62" t="str">
        <f>VLOOKUP(B36,scores!F$1:G$198,2,FALSE)</f>
        <v>TGA Nik Hinga</v>
      </c>
      <c r="D36" s="52">
        <v>4</v>
      </c>
      <c r="H36" s="21"/>
      <c r="I36" s="32"/>
      <c r="J36" s="57"/>
      <c r="K36" s="58" t="str">
        <f>IF(H34&gt;H35,G34,IF(H35&gt;H34,G35,""))</f>
        <v>TOK Matt McInnes</v>
      </c>
      <c r="L36" s="59">
        <v>4</v>
      </c>
      <c r="M36" s="57"/>
      <c r="U36" s="32"/>
      <c r="Y36" s="32"/>
      <c r="AA36" s="53" t="str">
        <f>IF(D71&gt;D72,C72,IF(D72&gt;D71,C71,30))</f>
        <v>WAI Jane Wood</v>
      </c>
      <c r="AB36" s="54">
        <f>VLOOKUP(AA36,scores!G$1:H$232,2,FALSE)</f>
        <v>99</v>
      </c>
      <c r="AC36" s="55">
        <f t="shared" si="0"/>
        <v>46</v>
      </c>
      <c r="AD36" s="53" t="str">
        <f t="shared" si="1"/>
        <v>WAI Jane Wood</v>
      </c>
    </row>
    <row r="37" spans="1:30" ht="12.75" customHeight="1" x14ac:dyDescent="0.4">
      <c r="A37" s="50"/>
      <c r="B37" s="50">
        <v>37</v>
      </c>
      <c r="C37" s="51" t="str">
        <f>VLOOKUP(B37,scores!F$1:G$198,2,FALSE)</f>
        <v>HEN Donny Lochan</v>
      </c>
      <c r="D37" s="52">
        <v>4</v>
      </c>
      <c r="H37" s="21"/>
      <c r="I37" s="32"/>
      <c r="K37" s="64" t="str">
        <f>IF(H38&gt;H39,G38,IF(H39&gt;H38,G39,""))</f>
        <v>HEN Donny Lochan</v>
      </c>
      <c r="L37" s="59">
        <v>1</v>
      </c>
      <c r="M37" s="27"/>
      <c r="U37" s="32"/>
      <c r="Y37" s="32"/>
      <c r="AA37" s="55" t="str">
        <f>IF(H74&gt;H75,"BYE16",IF(H75&gt;H74,G74,19))</f>
        <v>BYE16</v>
      </c>
      <c r="AB37" s="54">
        <f>VLOOKUP(AA37,scores!G$1:H$232,2,FALSE)</f>
        <v>227</v>
      </c>
      <c r="AC37" s="55">
        <f t="shared" si="0"/>
        <v>56</v>
      </c>
      <c r="AD37" s="55" t="str">
        <f t="shared" si="1"/>
        <v>BYE16</v>
      </c>
    </row>
    <row r="38" spans="1:30" ht="12.75" customHeight="1" x14ac:dyDescent="0.4">
      <c r="A38" s="50"/>
      <c r="B38" s="50">
        <v>92</v>
      </c>
      <c r="C38" s="65" t="str">
        <f>VLOOKUP(B38,scores!F$1:G$198,2,FALSE)</f>
        <v>HEN Titi Salepea</v>
      </c>
      <c r="D38" s="52">
        <v>2</v>
      </c>
      <c r="E38" s="41"/>
      <c r="F38" s="57"/>
      <c r="G38" s="66" t="str">
        <f>IF(D37&gt;D38,C37,IF(D38&gt;D37,C38,""))</f>
        <v>HEN Donny Lochan</v>
      </c>
      <c r="H38" s="59">
        <v>4</v>
      </c>
      <c r="I38" s="36"/>
      <c r="L38" s="21"/>
      <c r="M38" s="32"/>
      <c r="U38" s="32"/>
      <c r="Y38" s="32"/>
      <c r="AA38" s="53" t="str">
        <f>IF(D75&gt;D76,C76,IF(D76&gt;D75,C75,46))</f>
        <v>TOK Gill Mitchell</v>
      </c>
      <c r="AB38" s="54">
        <f>VLOOKUP(AA38,scores!G$1:H$232,2,FALSE)</f>
        <v>83</v>
      </c>
      <c r="AC38" s="55">
        <f t="shared" si="0"/>
        <v>32</v>
      </c>
      <c r="AD38" s="53" t="str">
        <f t="shared" si="1"/>
        <v>TOK Gill Mitchell</v>
      </c>
    </row>
    <row r="39" spans="1:30" ht="12.75" customHeight="1" x14ac:dyDescent="0.4">
      <c r="A39" s="50"/>
      <c r="B39" s="50">
        <v>101</v>
      </c>
      <c r="C39" s="71" t="s">
        <v>694</v>
      </c>
      <c r="D39" s="52">
        <v>0</v>
      </c>
      <c r="E39" s="36"/>
      <c r="G39" s="67" t="str">
        <f>IF(D39&gt;D40,C39,IF(D40&gt;D39,C40,""))</f>
        <v>LEV Crystalee Jane</v>
      </c>
      <c r="H39" s="59">
        <v>2</v>
      </c>
      <c r="L39" s="21"/>
      <c r="M39" s="32"/>
      <c r="U39" s="32"/>
      <c r="Y39" s="32"/>
      <c r="AA39" s="53" t="str">
        <f>IF(D77&gt;D78,C78,IF(D78&gt;D77,C77,51))</f>
        <v>NPL Shaun Wall</v>
      </c>
      <c r="AB39" s="54">
        <f>VLOOKUP(AA39,scores!G$1:H$232,2,FALSE)</f>
        <v>78</v>
      </c>
      <c r="AC39" s="55">
        <f t="shared" si="0"/>
        <v>29</v>
      </c>
      <c r="AD39" s="53" t="str">
        <f t="shared" si="1"/>
        <v>NPL Shaun Wall</v>
      </c>
    </row>
    <row r="40" spans="1:30" ht="12.75" customHeight="1" x14ac:dyDescent="0.4">
      <c r="A40" s="50"/>
      <c r="B40" s="50">
        <v>28</v>
      </c>
      <c r="C40" s="62" t="str">
        <f>VLOOKUP(B40,scores!F$1:G$198,2,FALSE)</f>
        <v>LEV Crystalee Jane</v>
      </c>
      <c r="D40" s="52">
        <v>1</v>
      </c>
      <c r="H40" s="21"/>
      <c r="L40" s="21"/>
      <c r="M40" s="32"/>
      <c r="N40" s="63"/>
      <c r="O40" s="72" t="str">
        <f>IF(L36&gt;L37,K36,IF(L37&gt;L36,K37,""))</f>
        <v>TOK Matt McInnes</v>
      </c>
      <c r="P40" s="68">
        <v>2</v>
      </c>
      <c r="Q40" s="57"/>
      <c r="U40" s="32"/>
      <c r="Y40" s="32"/>
      <c r="AA40" s="55" t="str">
        <f>IF(H78&gt;H79,G79,IF(H79&gt;H78,"BYE17",14))</f>
        <v>BYE17</v>
      </c>
      <c r="AB40" s="54">
        <f>VLOOKUP(AA40,scores!G$1:H$232,2,FALSE)</f>
        <v>228</v>
      </c>
      <c r="AC40" s="55">
        <f t="shared" si="0"/>
        <v>57</v>
      </c>
      <c r="AD40" s="55" t="str">
        <f t="shared" si="1"/>
        <v>BYE17</v>
      </c>
    </row>
    <row r="41" spans="1:30" ht="12.75" customHeight="1" x14ac:dyDescent="0.4">
      <c r="A41" s="50"/>
      <c r="B41" s="50">
        <v>21</v>
      </c>
      <c r="C41" s="51" t="str">
        <f>VLOOKUP(B41,scores!F$1:G$198,2,FALSE)</f>
        <v>HEN Brad Campbell</v>
      </c>
      <c r="D41" s="52">
        <v>1</v>
      </c>
      <c r="H41" s="21"/>
      <c r="L41" s="21"/>
      <c r="M41" s="32"/>
      <c r="O41" s="61" t="str">
        <f>IF(L44&gt;L45,K44,IF(L45&gt;L44,K45,""))</f>
        <v>NPL Adam Lilley</v>
      </c>
      <c r="P41" s="68">
        <v>4</v>
      </c>
      <c r="Q41" s="27"/>
      <c r="U41" s="32"/>
      <c r="Y41" s="32"/>
      <c r="AA41" s="55" t="str">
        <f>IF(H82&gt;H83,"BYE18",IF(H83&gt;H82,G82,11))</f>
        <v>BYE18</v>
      </c>
      <c r="AB41" s="54">
        <f>VLOOKUP(AA41,scores!G$1:H$232,2,FALSE)</f>
        <v>229</v>
      </c>
      <c r="AC41" s="55">
        <f t="shared" si="0"/>
        <v>58</v>
      </c>
      <c r="AD41" s="55" t="str">
        <f t="shared" si="1"/>
        <v>BYE18</v>
      </c>
    </row>
    <row r="42" spans="1:30" ht="12.75" customHeight="1" x14ac:dyDescent="0.4">
      <c r="A42" s="50"/>
      <c r="B42" s="50">
        <v>108</v>
      </c>
      <c r="C42" s="56" t="s">
        <v>694</v>
      </c>
      <c r="D42" s="52">
        <v>0</v>
      </c>
      <c r="E42" s="41"/>
      <c r="F42" s="57"/>
      <c r="G42" s="58" t="str">
        <f>IF(D41&gt;D42,C41,IF(D42&gt;D41,C42,""))</f>
        <v>HEN Brad Campbell</v>
      </c>
      <c r="H42" s="59">
        <v>4</v>
      </c>
      <c r="I42" s="57"/>
      <c r="L42" s="21"/>
      <c r="M42" s="32"/>
      <c r="Q42" s="32"/>
      <c r="U42" s="32"/>
      <c r="Y42" s="32"/>
      <c r="AA42" s="53" t="str">
        <f>IF(D83&gt;D84,C84,IF(D84&gt;D83,C83,54))</f>
        <v>MNU Phillip Evans</v>
      </c>
      <c r="AB42" s="54">
        <f>VLOOKUP(AA42,scores!G$1:H$232,2,FALSE)</f>
        <v>54</v>
      </c>
      <c r="AC42" s="55">
        <f t="shared" si="0"/>
        <v>17</v>
      </c>
      <c r="AD42" s="53" t="str">
        <f t="shared" si="1"/>
        <v>MNU Phillip Evans</v>
      </c>
    </row>
    <row r="43" spans="1:30" ht="12.75" customHeight="1" x14ac:dyDescent="0.4">
      <c r="A43" s="50"/>
      <c r="B43" s="50">
        <v>85</v>
      </c>
      <c r="C43" s="60" t="str">
        <f>VLOOKUP(B43,scores!F$1:G$198,2,FALSE)</f>
        <v>NPL Patrick O'Donnell</v>
      </c>
      <c r="D43" s="52">
        <v>0</v>
      </c>
      <c r="E43" s="36"/>
      <c r="G43" s="61" t="str">
        <f>IF(D43&gt;D44,C43,IF(D44&gt;D43,C44,""))</f>
        <v>NPL Jesse Laursen</v>
      </c>
      <c r="H43" s="59"/>
      <c r="I43" s="27"/>
      <c r="J43" s="74"/>
      <c r="L43" s="21"/>
      <c r="M43" s="32"/>
      <c r="Q43" s="32"/>
      <c r="U43" s="32"/>
      <c r="Y43" s="32"/>
      <c r="AA43" s="53" t="str">
        <f>IF(D85&gt;D86,C86,IF(D86&gt;D85,C85,43))</f>
        <v>WAI Bryan Lawrence</v>
      </c>
      <c r="AB43" s="54">
        <f>VLOOKUP(AA43,scores!G$1:H$232,2,FALSE)</f>
        <v>86</v>
      </c>
      <c r="AC43" s="55">
        <f t="shared" si="0"/>
        <v>35</v>
      </c>
      <c r="AD43" s="53" t="str">
        <f t="shared" si="1"/>
        <v>WAI Bryan Lawrence</v>
      </c>
    </row>
    <row r="44" spans="1:30" ht="12.75" customHeight="1" x14ac:dyDescent="0.4">
      <c r="A44" s="50"/>
      <c r="B44" s="50">
        <v>44</v>
      </c>
      <c r="C44" s="62" t="str">
        <f>VLOOKUP(B44,scores!F$1:G$198,2,FALSE)</f>
        <v>NPL Jesse Laursen</v>
      </c>
      <c r="D44" s="52">
        <v>4</v>
      </c>
      <c r="H44" s="21"/>
      <c r="I44" s="32"/>
      <c r="J44" s="57"/>
      <c r="K44" s="73" t="str">
        <f>IF(H42&gt;H43,G42,IF(H43&gt;H42,G43,""))</f>
        <v>HEN Brad Campbell</v>
      </c>
      <c r="L44" s="59">
        <v>2</v>
      </c>
      <c r="M44" s="36"/>
      <c r="Q44" s="32"/>
      <c r="U44" s="32"/>
      <c r="Y44" s="32"/>
      <c r="AA44" s="53" t="str">
        <f>IF(H86&gt;H87,G87,IF(H87&gt;H86,"BYE19",22))</f>
        <v>GLE Gordon Gibson</v>
      </c>
      <c r="AB44" s="54">
        <f>VLOOKUP(AA44,scores!G$1:H$232,2,FALSE)</f>
        <v>22</v>
      </c>
      <c r="AC44" s="55">
        <f t="shared" si="0"/>
        <v>6</v>
      </c>
      <c r="AD44" s="53" t="str">
        <f t="shared" si="1"/>
        <v>GLE Gordon Gibson</v>
      </c>
    </row>
    <row r="45" spans="1:30" ht="12.75" customHeight="1" x14ac:dyDescent="0.4">
      <c r="A45" s="50"/>
      <c r="B45" s="50">
        <v>53</v>
      </c>
      <c r="C45" s="51" t="str">
        <f>VLOOKUP(B45,scores!F$1:G$198,2,FALSE)</f>
        <v>MNU John Lokeni</v>
      </c>
      <c r="D45" s="52">
        <v>4</v>
      </c>
      <c r="H45" s="21"/>
      <c r="I45" s="32"/>
      <c r="K45" s="67" t="str">
        <f>IF(H46&gt;H47,G46,IF(H47&gt;H46,G47,""))</f>
        <v>NPL Adam Lilley</v>
      </c>
      <c r="L45" s="59">
        <v>4</v>
      </c>
      <c r="Q45" s="32"/>
      <c r="U45" s="32"/>
      <c r="Y45" s="32"/>
      <c r="AA45" s="55" t="str">
        <f>IF(H90&gt;H91,"BYE20",IF(H91&gt;H90,G90,27))</f>
        <v>BYE20</v>
      </c>
      <c r="AB45" s="54">
        <f>VLOOKUP(AA45,scores!G$1:H$232,2,FALSE)</f>
        <v>231</v>
      </c>
      <c r="AC45" s="55">
        <f t="shared" si="0"/>
        <v>59</v>
      </c>
      <c r="AD45" s="55" t="str">
        <f t="shared" si="1"/>
        <v>BYE20</v>
      </c>
    </row>
    <row r="46" spans="1:30" ht="12.75" customHeight="1" x14ac:dyDescent="0.4">
      <c r="A46" s="50"/>
      <c r="B46" s="50">
        <v>76</v>
      </c>
      <c r="C46" s="65" t="str">
        <f>VLOOKUP(B46,scores!F$1:G$198,2,FALSE)</f>
        <v>MNU Sumit Monga</v>
      </c>
      <c r="D46" s="52">
        <v>0</v>
      </c>
      <c r="E46" s="41"/>
      <c r="F46" s="57"/>
      <c r="G46" s="66" t="str">
        <f>IF(D45&gt;D46,C45,IF(D46&gt;D45,C46,""))</f>
        <v>MNU John Lokeni</v>
      </c>
      <c r="H46" s="59">
        <v>0</v>
      </c>
      <c r="I46" s="36"/>
      <c r="L46" s="21"/>
      <c r="Q46" s="32"/>
      <c r="U46" s="32"/>
      <c r="Y46" s="32"/>
      <c r="AA46" s="53" t="str">
        <f>IF(D91&gt;D92,C92,IF(D92&gt;D91,C91,38))</f>
        <v>OTA Arjohn Guam</v>
      </c>
      <c r="AB46" s="54">
        <f>VLOOKUP(AA46,scores!G$1:H$232,2,FALSE)</f>
        <v>91</v>
      </c>
      <c r="AC46" s="55">
        <f t="shared" si="0"/>
        <v>39</v>
      </c>
      <c r="AD46" s="53" t="str">
        <f t="shared" si="1"/>
        <v>OTA Arjohn Guam</v>
      </c>
    </row>
    <row r="47" spans="1:30" ht="12.75" customHeight="1" x14ac:dyDescent="0.4">
      <c r="A47" s="50"/>
      <c r="B47" s="50">
        <v>117</v>
      </c>
      <c r="C47" s="71" t="s">
        <v>694</v>
      </c>
      <c r="D47" s="52">
        <v>0</v>
      </c>
      <c r="E47" s="36"/>
      <c r="G47" s="67" t="str">
        <f>IF(D47&gt;D48,C47,IF(D48&gt;D47,C48,""))</f>
        <v>NPL Adam Lilley</v>
      </c>
      <c r="H47" s="59">
        <v>4</v>
      </c>
      <c r="L47" s="21"/>
      <c r="Q47" s="32"/>
      <c r="U47" s="32"/>
      <c r="Y47" s="32"/>
      <c r="AA47" s="53" t="str">
        <f>IF(D93&gt;D94,C94,IF(D94&gt;D93,C93,59))</f>
        <v>PUK Peter Kingi</v>
      </c>
      <c r="AB47" s="54">
        <f>VLOOKUP(AA47,scores!G$1:H$232,2,FALSE)</f>
        <v>59</v>
      </c>
      <c r="AC47" s="55">
        <f t="shared" si="0"/>
        <v>20</v>
      </c>
      <c r="AD47" s="53" t="str">
        <f t="shared" si="1"/>
        <v>PUK Peter Kingi</v>
      </c>
    </row>
    <row r="48" spans="1:30" ht="12.75" customHeight="1" x14ac:dyDescent="0.4">
      <c r="A48" s="50"/>
      <c r="B48" s="50">
        <v>12</v>
      </c>
      <c r="C48" s="62" t="str">
        <f>VLOOKUP(B48,scores!F$1:G$198,2,FALSE)</f>
        <v>NPL Adam Lilley</v>
      </c>
      <c r="D48" s="52">
        <v>1</v>
      </c>
      <c r="H48" s="21"/>
      <c r="L48" s="21"/>
      <c r="Q48" s="32"/>
      <c r="R48" s="57"/>
      <c r="S48" s="58" t="str">
        <f>IF(P40&gt;P41,O40,IF(P41&gt;P40,O41,""))</f>
        <v>NPL Adam Lilley</v>
      </c>
      <c r="T48" s="68">
        <v>5</v>
      </c>
      <c r="U48" s="36"/>
      <c r="Y48" s="32"/>
      <c r="AA48" s="55" t="str">
        <f>IF(H94&gt;H95,G95,IF(H95&gt;H94,"BYE21",6))</f>
        <v>BYE21</v>
      </c>
      <c r="AB48" s="54">
        <f>VLOOKUP(AA48,scores!G$1:H$232,2,FALSE)</f>
        <v>232</v>
      </c>
      <c r="AC48" s="55">
        <f t="shared" si="0"/>
        <v>60</v>
      </c>
      <c r="AD48" s="55" t="str">
        <f t="shared" si="1"/>
        <v>BYE21</v>
      </c>
    </row>
    <row r="49" spans="1:30" ht="12.75" customHeight="1" x14ac:dyDescent="0.4">
      <c r="A49" s="50"/>
      <c r="B49" s="50">
        <v>13</v>
      </c>
      <c r="C49" s="51" t="str">
        <f>VLOOKUP(B49,scores!F$1:G$198,2,FALSE)</f>
        <v>TGA Kevin Knight</v>
      </c>
      <c r="D49" s="52">
        <v>1</v>
      </c>
      <c r="H49" s="21"/>
      <c r="L49" s="21"/>
      <c r="Q49" s="32"/>
      <c r="S49" s="61" t="str">
        <f>IF(P56&gt;P57,O56,IF(P57&gt;P56,O57,""))</f>
        <v>POR Craig Steinmetz</v>
      </c>
      <c r="T49" s="68">
        <v>3</v>
      </c>
      <c r="Y49" s="32"/>
      <c r="AA49" s="55" t="str">
        <f>IF(H98&gt;H99,"BYE22",IF(H99&gt;H98,G98,7))</f>
        <v>BYE22</v>
      </c>
      <c r="AB49" s="54">
        <f>VLOOKUP(AA49,scores!G$1:H$232,2,FALSE)</f>
        <v>233</v>
      </c>
      <c r="AC49" s="55">
        <f t="shared" si="0"/>
        <v>61</v>
      </c>
      <c r="AD49" s="55" t="str">
        <f t="shared" si="1"/>
        <v>BYE22</v>
      </c>
    </row>
    <row r="50" spans="1:30" ht="12.75" customHeight="1" x14ac:dyDescent="0.4">
      <c r="A50" s="50"/>
      <c r="B50" s="50">
        <v>116</v>
      </c>
      <c r="C50" s="56" t="s">
        <v>694</v>
      </c>
      <c r="D50" s="52">
        <v>0</v>
      </c>
      <c r="E50" s="41"/>
      <c r="F50" s="57"/>
      <c r="G50" s="58" t="str">
        <f>IF(D49&gt;D50,C49,IF(D50&gt;D49,C50,""))</f>
        <v>TGA Kevin Knight</v>
      </c>
      <c r="H50" s="59">
        <v>4</v>
      </c>
      <c r="I50" s="57"/>
      <c r="L50" s="21"/>
      <c r="Q50" s="32"/>
      <c r="Y50" s="32"/>
      <c r="AA50" s="53" t="str">
        <f>IF(D99&gt;D100,C100,IF(D100&gt;D99,C99,58))</f>
        <v>WHAK Aaron Ratahi</v>
      </c>
      <c r="AB50" s="54">
        <f>VLOOKUP(AA50,scores!G$1:H$232,2,FALSE)</f>
        <v>58</v>
      </c>
      <c r="AC50" s="55">
        <f t="shared" si="0"/>
        <v>19</v>
      </c>
      <c r="AD50" s="53" t="str">
        <f t="shared" si="1"/>
        <v>WHAK Aaron Ratahi</v>
      </c>
    </row>
    <row r="51" spans="1:30" ht="12.75" customHeight="1" x14ac:dyDescent="0.4">
      <c r="A51" s="50"/>
      <c r="B51" s="50">
        <v>77</v>
      </c>
      <c r="C51" s="60" t="str">
        <f>VLOOKUP(B51,scores!F$1:G$198,2,FALSE)</f>
        <v>SWA Eli French</v>
      </c>
      <c r="D51" s="52">
        <v>4</v>
      </c>
      <c r="E51" s="36"/>
      <c r="G51" s="61" t="str">
        <f>IF(D51&gt;D52,C51,IF(D52&gt;D51,C52,""))</f>
        <v>SWA Eli French</v>
      </c>
      <c r="H51" s="59">
        <v>0</v>
      </c>
      <c r="I51" s="27"/>
      <c r="L51" s="21"/>
      <c r="Q51" s="32"/>
      <c r="Y51" s="32"/>
      <c r="AA51" s="53" t="str">
        <f>IF(D101&gt;D102,C102,IF(D102&gt;D101,C101,39))</f>
        <v>NLR Manaia Babbington</v>
      </c>
      <c r="AB51" s="54">
        <f>VLOOKUP(AA51,scores!G$1:H$232,2,FALSE)</f>
        <v>90</v>
      </c>
      <c r="AC51" s="55">
        <f t="shared" si="0"/>
        <v>38</v>
      </c>
      <c r="AD51" s="53" t="str">
        <f t="shared" si="1"/>
        <v>NLR Manaia Babbington</v>
      </c>
    </row>
    <row r="52" spans="1:30" ht="12.75" customHeight="1" x14ac:dyDescent="0.4">
      <c r="A52" s="50"/>
      <c r="B52" s="50">
        <v>52</v>
      </c>
      <c r="C52" s="62" t="str">
        <f>VLOOKUP(B52,scores!F$1:G$198,2,FALSE)</f>
        <v>TGA Sam Bishop</v>
      </c>
      <c r="D52" s="52">
        <v>1</v>
      </c>
      <c r="H52" s="21"/>
      <c r="I52" s="32"/>
      <c r="J52" s="57"/>
      <c r="K52" s="72" t="str">
        <f>IF(H50&gt;H51,G50,IF(H51&gt;H50,G51,""))</f>
        <v>TGA Kevin Knight</v>
      </c>
      <c r="L52" s="59">
        <v>3</v>
      </c>
      <c r="M52" s="57"/>
      <c r="Q52" s="32"/>
      <c r="Y52" s="32"/>
      <c r="AA52" s="53" t="str">
        <f>IF(H102&gt;H103,G103,IF(H103&gt;H102,"BYE23",26))</f>
        <v>OTAK Laurence Bishop</v>
      </c>
      <c r="AB52" s="54">
        <f>VLOOKUP(AA52,scores!G$1:H$232,2,FALSE)</f>
        <v>26</v>
      </c>
      <c r="AC52" s="55">
        <f t="shared" si="0"/>
        <v>9</v>
      </c>
      <c r="AD52" s="53" t="str">
        <f t="shared" si="1"/>
        <v>OTAK Laurence Bishop</v>
      </c>
    </row>
    <row r="53" spans="1:30" ht="12.75" customHeight="1" x14ac:dyDescent="0.4">
      <c r="A53" s="50"/>
      <c r="B53" s="50">
        <v>45</v>
      </c>
      <c r="C53" s="51" t="str">
        <f>VLOOKUP(B53,scores!F$1:G$198,2,FALSE)</f>
        <v>PAK Daniel Riley</v>
      </c>
      <c r="D53" s="52">
        <v>4</v>
      </c>
      <c r="H53" s="21"/>
      <c r="I53" s="32"/>
      <c r="K53" s="61" t="str">
        <f>IF(H54&gt;H55,G54,IF(H55&gt;H54,G55,""))</f>
        <v>PAK Daniel Riley</v>
      </c>
      <c r="L53" s="59">
        <v>4</v>
      </c>
      <c r="M53" s="27"/>
      <c r="Q53" s="32"/>
      <c r="Y53" s="32"/>
      <c r="AA53" s="53" t="str">
        <f>IF(H106&gt;H107,"BYE24",IF(H107&gt;H106,G106,23))</f>
        <v>PAT Manoj Gounder</v>
      </c>
      <c r="AB53" s="54">
        <f>VLOOKUP(AA53,scores!G$1:H$232,2,FALSE)</f>
        <v>23</v>
      </c>
      <c r="AC53" s="55">
        <f t="shared" si="0"/>
        <v>7</v>
      </c>
      <c r="AD53" s="53" t="str">
        <f t="shared" si="1"/>
        <v>PAT Manoj Gounder</v>
      </c>
    </row>
    <row r="54" spans="1:30" ht="12.75" customHeight="1" x14ac:dyDescent="0.4">
      <c r="A54" s="50"/>
      <c r="B54" s="50">
        <v>84</v>
      </c>
      <c r="C54" s="65" t="str">
        <f>VLOOKUP(B54,scores!F$1:G$198,2,FALSE)</f>
        <v>TOK Jenny Cook</v>
      </c>
      <c r="D54" s="52">
        <v>0</v>
      </c>
      <c r="E54" s="41"/>
      <c r="F54" s="57"/>
      <c r="G54" s="66" t="str">
        <f>IF(D53&gt;D54,C53,IF(D54&gt;D53,C54,""))</f>
        <v>PAK Daniel Riley</v>
      </c>
      <c r="H54" s="59">
        <v>4</v>
      </c>
      <c r="I54" s="36"/>
      <c r="L54" s="21"/>
      <c r="M54" s="32"/>
      <c r="Q54" s="32"/>
      <c r="Y54" s="32"/>
      <c r="AA54" s="53" t="str">
        <f>IF(D107&gt;D108,C108,IF(D108&gt;D107,C107,42))</f>
        <v>NPL  Kelvin Dunlop</v>
      </c>
      <c r="AB54" s="54">
        <f>VLOOKUP(AA54,scores!G$1:H$232,2,FALSE)</f>
        <v>87</v>
      </c>
      <c r="AC54" s="55">
        <f t="shared" si="0"/>
        <v>36</v>
      </c>
      <c r="AD54" s="53" t="str">
        <f t="shared" si="1"/>
        <v>NPL  Kelvin Dunlop</v>
      </c>
    </row>
    <row r="55" spans="1:30" ht="12.75" customHeight="1" x14ac:dyDescent="0.4">
      <c r="A55" s="50"/>
      <c r="B55" s="50">
        <v>109</v>
      </c>
      <c r="C55" s="71" t="s">
        <v>694</v>
      </c>
      <c r="D55" s="52">
        <v>0</v>
      </c>
      <c r="E55" s="36"/>
      <c r="G55" s="67" t="str">
        <f>IF(D55&gt;D56,C55,IF(D56&gt;D55,C56,""))</f>
        <v>MNU Marino Hapi</v>
      </c>
      <c r="H55" s="59">
        <v>3</v>
      </c>
      <c r="L55" s="21"/>
      <c r="M55" s="32"/>
      <c r="Q55" s="32"/>
      <c r="Y55" s="32"/>
      <c r="AA55" s="53" t="str">
        <f>IF(D109&gt;D110,C110,IF(D110&gt;D109,C109,55))</f>
        <v>HOW Terry Andrews</v>
      </c>
      <c r="AB55" s="54">
        <f>VLOOKUP(AA55,scores!G$1:H$232,2,FALSE)</f>
        <v>74</v>
      </c>
      <c r="AC55" s="55">
        <f t="shared" si="0"/>
        <v>27</v>
      </c>
      <c r="AD55" s="53" t="str">
        <f t="shared" si="1"/>
        <v>HOW Terry Andrews</v>
      </c>
    </row>
    <row r="56" spans="1:30" ht="12.75" customHeight="1" x14ac:dyDescent="0.4">
      <c r="A56" s="50"/>
      <c r="B56" s="50">
        <v>20</v>
      </c>
      <c r="C56" s="62" t="str">
        <f>VLOOKUP(B56,scores!F$1:G$198,2,FALSE)</f>
        <v>MNU Marino Hapi</v>
      </c>
      <c r="D56" s="52">
        <v>1</v>
      </c>
      <c r="H56" s="21"/>
      <c r="L56" s="21"/>
      <c r="M56" s="32"/>
      <c r="N56" s="63"/>
      <c r="O56" s="72" t="str">
        <f>IF(L52&gt;L53,K52,IF(L53&gt;L52,K53,""))</f>
        <v>PAK Daniel Riley</v>
      </c>
      <c r="P56" s="68">
        <v>0</v>
      </c>
      <c r="Q56" s="36"/>
      <c r="Y56" s="32"/>
      <c r="AA56" s="55" t="str">
        <f>IF(H110&gt;H111,G111,IF(H111&gt;H110,"BYE25",10))</f>
        <v>BYE25</v>
      </c>
      <c r="AB56" s="54">
        <f>VLOOKUP(AA56,scores!G$1:H$232,2,FALSE)</f>
        <v>236</v>
      </c>
      <c r="AC56" s="55">
        <f t="shared" si="0"/>
        <v>62</v>
      </c>
      <c r="AD56" s="55" t="str">
        <f t="shared" si="1"/>
        <v>BYE25</v>
      </c>
    </row>
    <row r="57" spans="1:30" ht="12.75" customHeight="1" x14ac:dyDescent="0.4">
      <c r="A57" s="50"/>
      <c r="B57" s="50">
        <v>29</v>
      </c>
      <c r="C57" s="51" t="str">
        <f>VLOOKUP(B57,scores!F$1:G$198,2,FALSE)</f>
        <v>TGA Paul Goldthorpe</v>
      </c>
      <c r="D57" s="52">
        <v>1</v>
      </c>
      <c r="H57" s="21"/>
      <c r="L57" s="21"/>
      <c r="M57" s="32"/>
      <c r="O57" s="61" t="str">
        <f>IF(L60&gt;L61,K60,IF(L61&gt;L60,K61,""))</f>
        <v>POR Craig Steinmetz</v>
      </c>
      <c r="P57" s="68">
        <v>4</v>
      </c>
      <c r="Y57" s="32"/>
      <c r="AA57" s="55" t="str">
        <f>IF(H114&gt;H115,"BYE26",IF(H115&gt;H114,G114,15))</f>
        <v>BYE26</v>
      </c>
      <c r="AB57" s="54">
        <f>VLOOKUP(AA57,scores!G$1:H$232,2,FALSE)</f>
        <v>237</v>
      </c>
      <c r="AC57" s="55">
        <f t="shared" si="0"/>
        <v>63</v>
      </c>
      <c r="AD57" s="55" t="str">
        <f t="shared" si="1"/>
        <v>BYE26</v>
      </c>
    </row>
    <row r="58" spans="1:30" ht="12.75" customHeight="1" x14ac:dyDescent="0.4">
      <c r="A58" s="50"/>
      <c r="B58" s="50">
        <v>100</v>
      </c>
      <c r="C58" s="56" t="s">
        <v>694</v>
      </c>
      <c r="D58" s="52">
        <v>0</v>
      </c>
      <c r="E58" s="41"/>
      <c r="F58" s="57"/>
      <c r="G58" s="58" t="str">
        <f>IF(D57&gt;D58,C57,IF(D58&gt;D57,C58,""))</f>
        <v>TGA Paul Goldthorpe</v>
      </c>
      <c r="H58" s="59">
        <v>2</v>
      </c>
      <c r="I58" s="57"/>
      <c r="L58" s="21"/>
      <c r="M58" s="32"/>
      <c r="Y58" s="32"/>
      <c r="AA58" s="53" t="str">
        <f>IF(D115&gt;D116,C116,IF(D116&gt;D115,C115,50))</f>
        <v>TGA Nita Clarkson</v>
      </c>
      <c r="AB58" s="54">
        <f>VLOOKUP(AA58,scores!G$1:H$232,2,FALSE)</f>
        <v>79</v>
      </c>
      <c r="AC58" s="55">
        <f t="shared" si="0"/>
        <v>30</v>
      </c>
      <c r="AD58" s="53" t="str">
        <f t="shared" si="1"/>
        <v>TGA Nita Clarkson</v>
      </c>
    </row>
    <row r="59" spans="1:30" ht="12.75" customHeight="1" x14ac:dyDescent="0.4">
      <c r="A59" s="50"/>
      <c r="B59" s="50">
        <v>93</v>
      </c>
      <c r="C59" s="60" t="str">
        <f>VLOOKUP(B59,scores!F$1:G$198,2,FALSE)</f>
        <v xml:space="preserve">TGA Brendan McLean </v>
      </c>
      <c r="D59" s="52">
        <v>0</v>
      </c>
      <c r="E59" s="36"/>
      <c r="G59" s="61" t="str">
        <f>IF(D59&gt;D60,C59,IF(D60&gt;D59,C60,""))</f>
        <v>HOW Jason Pickles</v>
      </c>
      <c r="H59" s="59">
        <v>4</v>
      </c>
      <c r="I59" s="27"/>
      <c r="L59" s="21"/>
      <c r="M59" s="32"/>
      <c r="Y59" s="32"/>
      <c r="AA59" s="53" t="str">
        <f>IF(D117&gt;D118,C118,IF(D118&gt;D117,C117,47))</f>
        <v xml:space="preserve">TGA Shay Laing-Smith </v>
      </c>
      <c r="AB59" s="54">
        <f>VLOOKUP(AA59,scores!G$1:H$232,2,FALSE)</f>
        <v>47</v>
      </c>
      <c r="AC59" s="55">
        <f t="shared" si="0"/>
        <v>14</v>
      </c>
      <c r="AD59" s="53" t="str">
        <f t="shared" si="1"/>
        <v xml:space="preserve">TGA Shay Laing-Smith </v>
      </c>
    </row>
    <row r="60" spans="1:30" ht="12.75" customHeight="1" x14ac:dyDescent="0.4">
      <c r="A60" s="50"/>
      <c r="B60" s="50">
        <v>36</v>
      </c>
      <c r="C60" s="62" t="str">
        <f>VLOOKUP(B60,scores!F$1:G$198,2,FALSE)</f>
        <v>HOW Jason Pickles</v>
      </c>
      <c r="D60" s="52">
        <v>4</v>
      </c>
      <c r="H60" s="21"/>
      <c r="I60" s="32"/>
      <c r="J60" s="57"/>
      <c r="K60" s="73" t="str">
        <f>IF(H58&gt;H59,G58,IF(H59&gt;H58,G59,""))</f>
        <v>HOW Jason Pickles</v>
      </c>
      <c r="L60" s="59">
        <v>1</v>
      </c>
      <c r="M60" s="36"/>
      <c r="Y60" s="32"/>
      <c r="AA60" s="53" t="str">
        <f>IF(H118&gt;H119,G119,IF(H119&gt;H118,"BYE27",18))</f>
        <v>SWA Zane Burnard</v>
      </c>
      <c r="AB60" s="54">
        <f>VLOOKUP(AA60,scores!G$1:H$232,2,FALSE)</f>
        <v>18</v>
      </c>
      <c r="AC60" s="55">
        <f t="shared" si="0"/>
        <v>4</v>
      </c>
      <c r="AD60" s="53" t="str">
        <f t="shared" si="1"/>
        <v>SWA Zane Burnard</v>
      </c>
    </row>
    <row r="61" spans="1:30" ht="12.75" customHeight="1" x14ac:dyDescent="0.4">
      <c r="A61" s="50"/>
      <c r="B61" s="50">
        <v>61</v>
      </c>
      <c r="C61" s="51" t="str">
        <f>VLOOKUP(B61,scores!F$1:G$198,2,FALSE)</f>
        <v>MNU Ramon Santos</v>
      </c>
      <c r="D61" s="52">
        <v>4</v>
      </c>
      <c r="H61" s="21"/>
      <c r="I61" s="32"/>
      <c r="K61" s="67" t="str">
        <f>IF(H62&gt;H63,G62,IF(H63&gt;H62,G63,""))</f>
        <v>POR Craig Steinmetz</v>
      </c>
      <c r="L61" s="59">
        <v>4</v>
      </c>
      <c r="Y61" s="32"/>
      <c r="AA61" s="53" t="str">
        <f>IF(D121&gt;D122,C122,IF(D122&gt;D121,C121,31))</f>
        <v>PAT Darren Mckay</v>
      </c>
      <c r="AB61" s="54">
        <f>VLOOKUP(AA61,scores!G$1:H$232,2,FALSE)</f>
        <v>98</v>
      </c>
      <c r="AC61" s="55">
        <f t="shared" si="0"/>
        <v>45</v>
      </c>
      <c r="AD61" s="53" t="str">
        <f t="shared" si="1"/>
        <v>PAT Darren Mckay</v>
      </c>
    </row>
    <row r="62" spans="1:30" ht="12.75" customHeight="1" x14ac:dyDescent="0.4">
      <c r="A62" s="50"/>
      <c r="B62" s="50">
        <v>68</v>
      </c>
      <c r="C62" s="65" t="str">
        <f>VLOOKUP(B62,scores!F$1:G$198,2,FALSE)</f>
        <v>NPL Ashleigh Allen</v>
      </c>
      <c r="D62" s="52">
        <v>2</v>
      </c>
      <c r="E62" s="41"/>
      <c r="F62" s="57"/>
      <c r="G62" s="66" t="str">
        <f>IF(D61&gt;D62,C61,IF(D62&gt;D61,C62,""))</f>
        <v>MNU Ramon Santos</v>
      </c>
      <c r="H62" s="59">
        <v>0</v>
      </c>
      <c r="I62" s="36"/>
      <c r="L62" s="21"/>
      <c r="T62" s="132" t="s">
        <v>728</v>
      </c>
      <c r="U62" s="124"/>
      <c r="V62" s="124"/>
      <c r="W62" s="124"/>
      <c r="X62" s="124"/>
      <c r="Y62" s="32"/>
      <c r="AA62" s="53" t="str">
        <f>IF(D123&gt;D124,C124,IF(D124&gt;D123,C123,34))</f>
        <v>LEV Judah Haira-Green</v>
      </c>
      <c r="AB62" s="54">
        <f>VLOOKUP(AA62,scores!G$1:H$232,2,FALSE)</f>
        <v>95</v>
      </c>
      <c r="AC62" s="55">
        <f t="shared" si="0"/>
        <v>43</v>
      </c>
      <c r="AD62" s="53" t="str">
        <f t="shared" si="1"/>
        <v>LEV Judah Haira-Green</v>
      </c>
    </row>
    <row r="63" spans="1:30" ht="12.75" customHeight="1" x14ac:dyDescent="0.4">
      <c r="A63" s="50"/>
      <c r="B63" s="50">
        <v>125</v>
      </c>
      <c r="C63" s="71" t="s">
        <v>694</v>
      </c>
      <c r="D63" s="52">
        <v>0</v>
      </c>
      <c r="E63" s="36"/>
      <c r="G63" s="67" t="str">
        <f>IF(D63&gt;D64,C63,IF(D64&gt;D63,C64,""))</f>
        <v>POR Craig Steinmetz</v>
      </c>
      <c r="H63" s="59">
        <v>4</v>
      </c>
      <c r="L63" s="21"/>
      <c r="T63" s="124"/>
      <c r="U63" s="124"/>
      <c r="V63" s="124"/>
      <c r="W63" s="124"/>
      <c r="X63" s="124"/>
      <c r="Y63" s="32"/>
      <c r="AA63" s="53" t="str">
        <f>IF(D125&gt;D126,C126,IF(D126&gt;D125,C125,63))</f>
        <v>PAT Gavin Anstis</v>
      </c>
      <c r="AB63" s="54">
        <f>VLOOKUP(AA63,scores!G$1:H$232,2,FALSE)</f>
        <v>63</v>
      </c>
      <c r="AC63" s="55">
        <f t="shared" si="0"/>
        <v>21</v>
      </c>
      <c r="AD63" s="53" t="str">
        <f t="shared" si="1"/>
        <v>PAT Gavin Anstis</v>
      </c>
    </row>
    <row r="64" spans="1:30" ht="12.75" customHeight="1" x14ac:dyDescent="0.4">
      <c r="A64" s="50"/>
      <c r="B64" s="50">
        <v>4</v>
      </c>
      <c r="C64" s="62" t="str">
        <f>VLOOKUP(B64,scores!F$1:G$198,2,FALSE)</f>
        <v>POR Craig Steinmetz</v>
      </c>
      <c r="D64" s="52">
        <v>1</v>
      </c>
      <c r="H64" s="21"/>
      <c r="L64" s="21"/>
      <c r="W64" s="58" t="str">
        <f>IF(X32&gt;X33,W32,IF(X33&gt;X32,W33,""))</f>
        <v>NPL Adam Lilley</v>
      </c>
      <c r="X64" s="75">
        <v>6</v>
      </c>
      <c r="Y64" s="36"/>
      <c r="AA64" s="55" t="str">
        <f>IF(H126&gt;H127,G127,IF(H127&gt;H126,"BYE28",2))</f>
        <v>BYE28</v>
      </c>
      <c r="AB64" s="54">
        <f>VLOOKUP(AA64,scores!G$1:H$232,2,FALSE)</f>
        <v>239</v>
      </c>
      <c r="AC64" s="55">
        <f t="shared" si="0"/>
        <v>64</v>
      </c>
      <c r="AD64" s="55" t="str">
        <f t="shared" si="1"/>
        <v>BYE28</v>
      </c>
    </row>
    <row r="65" spans="1:30" ht="12.75" customHeight="1" x14ac:dyDescent="0.4">
      <c r="A65" s="50"/>
      <c r="B65" s="50">
        <v>3</v>
      </c>
      <c r="C65" s="51" t="str">
        <f>VLOOKUP(B65,scores!F$1:G$198,2,FALSE)</f>
        <v>WCC Healey White</v>
      </c>
      <c r="D65" s="52">
        <v>1</v>
      </c>
      <c r="H65" s="21"/>
      <c r="L65" s="21"/>
      <c r="W65" s="61" t="str">
        <f>IF(X96&gt;X97,W96,IF(X97&gt;X96,W97,""))</f>
        <v>WAI Riley James</v>
      </c>
      <c r="X65" s="75">
        <v>2</v>
      </c>
      <c r="Y65" s="33"/>
      <c r="AA65" s="55"/>
      <c r="AB65" s="55"/>
      <c r="AC65" s="55"/>
      <c r="AD65" s="55"/>
    </row>
    <row r="66" spans="1:30" ht="12.75" customHeight="1" x14ac:dyDescent="0.4">
      <c r="A66" s="50"/>
      <c r="B66" s="50">
        <v>126</v>
      </c>
      <c r="C66" s="56" t="s">
        <v>694</v>
      </c>
      <c r="D66" s="52">
        <v>0</v>
      </c>
      <c r="E66" s="41"/>
      <c r="F66" s="57"/>
      <c r="G66" s="58" t="str">
        <f>IF(D65&gt;D66,C65,IF(D66&gt;D65,C66,""))</f>
        <v>WCC Healey White</v>
      </c>
      <c r="H66" s="59">
        <v>2</v>
      </c>
      <c r="I66" s="57"/>
      <c r="L66" s="21"/>
      <c r="Y66" s="32"/>
      <c r="AA66" s="55"/>
      <c r="AB66" s="55"/>
      <c r="AC66" s="55"/>
      <c r="AD66" s="55"/>
    </row>
    <row r="67" spans="1:30" ht="12.75" customHeight="1" x14ac:dyDescent="0.4">
      <c r="A67" s="50"/>
      <c r="B67" s="50">
        <v>67</v>
      </c>
      <c r="C67" s="60" t="str">
        <f>VLOOKUP(B67,scores!F$1:G$198,2,FALSE)</f>
        <v>HOW Andy Wang</v>
      </c>
      <c r="D67" s="52">
        <v>0</v>
      </c>
      <c r="E67" s="36"/>
      <c r="G67" s="61" t="str">
        <f>IF(D67&gt;D68,C67,IF(D68&gt;D67,C68,""))</f>
        <v>TGA Mike Ryan</v>
      </c>
      <c r="H67" s="59">
        <v>4</v>
      </c>
      <c r="I67" s="27"/>
      <c r="L67" s="21"/>
      <c r="W67" s="129" t="s">
        <v>729</v>
      </c>
      <c r="X67" s="124"/>
      <c r="Y67" s="32"/>
      <c r="AA67" s="55"/>
      <c r="AB67" s="55"/>
      <c r="AC67" s="55"/>
      <c r="AD67" s="55"/>
    </row>
    <row r="68" spans="1:30" ht="12.75" customHeight="1" x14ac:dyDescent="0.4">
      <c r="A68" s="50"/>
      <c r="B68" s="50">
        <v>62</v>
      </c>
      <c r="C68" s="62" t="str">
        <f>VLOOKUP(B68,scores!F$1:G$198,2,FALSE)</f>
        <v>TGA Mike Ryan</v>
      </c>
      <c r="D68" s="52">
        <v>4</v>
      </c>
      <c r="H68" s="21"/>
      <c r="I68" s="32"/>
      <c r="J68" s="57"/>
      <c r="K68" s="72" t="str">
        <f>IF(H66&gt;H67,G66,IF(H67&gt;H66,G67,""))</f>
        <v>TGA Mike Ryan</v>
      </c>
      <c r="L68" s="59">
        <v>0</v>
      </c>
      <c r="M68" s="57"/>
      <c r="Y68" s="32"/>
      <c r="AA68" s="55"/>
      <c r="AB68" s="55"/>
      <c r="AC68" s="55"/>
      <c r="AD68" s="55"/>
    </row>
    <row r="69" spans="1:30" ht="12.75" customHeight="1" x14ac:dyDescent="0.4">
      <c r="A69" s="50"/>
      <c r="B69" s="50">
        <v>35</v>
      </c>
      <c r="C69" s="51" t="str">
        <f>VLOOKUP(B69,scores!F$1:G$198,2,FALSE)</f>
        <v>TGA Brian Ward</v>
      </c>
      <c r="D69" s="52">
        <v>4</v>
      </c>
      <c r="H69" s="21"/>
      <c r="I69" s="32"/>
      <c r="K69" s="61" t="str">
        <f>IF(H70&gt;H71,G70,IF(H71&gt;H70,G71,""))</f>
        <v>WAI Brent Wells</v>
      </c>
      <c r="L69" s="59">
        <v>4</v>
      </c>
      <c r="M69" s="27"/>
      <c r="Y69" s="32"/>
      <c r="AA69" s="55"/>
      <c r="AB69" s="55"/>
      <c r="AC69" s="55"/>
      <c r="AD69" s="55"/>
    </row>
    <row r="70" spans="1:30" ht="12.75" customHeight="1" x14ac:dyDescent="0.4">
      <c r="A70" s="50"/>
      <c r="B70" s="50">
        <v>94</v>
      </c>
      <c r="C70" s="65" t="str">
        <f>VLOOKUP(B70,scores!F$1:G$198,2,FALSE)</f>
        <v>PUK Guy Timone Syme</v>
      </c>
      <c r="D70" s="52">
        <v>1</v>
      </c>
      <c r="E70" s="41"/>
      <c r="F70" s="57"/>
      <c r="G70" s="66" t="str">
        <f>IF(D69&gt;D70,C69,IF(D70&gt;D69,C70,""))</f>
        <v>TGA Brian Ward</v>
      </c>
      <c r="H70" s="59">
        <v>0</v>
      </c>
      <c r="I70" s="36"/>
      <c r="L70" s="21"/>
      <c r="M70" s="32"/>
      <c r="Y70" s="32"/>
      <c r="AA70" s="55"/>
      <c r="AB70" s="55"/>
      <c r="AC70" s="55"/>
      <c r="AD70" s="55"/>
    </row>
    <row r="71" spans="1:30" ht="12.75" customHeight="1" x14ac:dyDescent="0.4">
      <c r="A71" s="50"/>
      <c r="B71" s="50">
        <v>99</v>
      </c>
      <c r="C71" s="60" t="str">
        <f>VLOOKUP(B71,scores!F$1:G$198,2,FALSE)</f>
        <v>WAI Jane Wood</v>
      </c>
      <c r="D71" s="52">
        <v>1</v>
      </c>
      <c r="E71" s="36"/>
      <c r="G71" s="67" t="str">
        <f>IF(D71&gt;D72,C71,IF(D72&gt;D71,C72,""))</f>
        <v>WAI Brent Wells</v>
      </c>
      <c r="H71" s="59">
        <v>4</v>
      </c>
      <c r="L71" s="21"/>
      <c r="M71" s="32"/>
      <c r="Y71" s="32"/>
      <c r="AA71" s="55"/>
      <c r="AB71" s="55"/>
      <c r="AC71" s="55"/>
      <c r="AD71" s="55"/>
    </row>
    <row r="72" spans="1:30" ht="12.75" customHeight="1" x14ac:dyDescent="0.4">
      <c r="A72" s="50"/>
      <c r="B72" s="50">
        <v>30</v>
      </c>
      <c r="C72" s="62" t="str">
        <f>VLOOKUP(B72,scores!F$1:G$198,2,FALSE)</f>
        <v>WAI Brent Wells</v>
      </c>
      <c r="D72" s="52">
        <v>4</v>
      </c>
      <c r="H72" s="21"/>
      <c r="L72" s="21"/>
      <c r="M72" s="32"/>
      <c r="N72" s="63"/>
      <c r="O72" s="72" t="str">
        <f>IF(L68&gt;L69,K68,IF(L69&gt;L68,K69,""))</f>
        <v>WAI Brent Wells</v>
      </c>
      <c r="P72" s="68">
        <v>1</v>
      </c>
      <c r="Q72" s="57"/>
      <c r="Y72" s="32"/>
      <c r="AA72" s="55"/>
      <c r="AB72" s="55"/>
      <c r="AC72" s="55"/>
      <c r="AD72" s="55"/>
    </row>
    <row r="73" spans="1:30" ht="12.75" customHeight="1" x14ac:dyDescent="0.4">
      <c r="A73" s="50"/>
      <c r="B73" s="50">
        <v>19</v>
      </c>
      <c r="C73" s="51" t="str">
        <f>VLOOKUP(B73,scores!F$1:G$198,2,FALSE)</f>
        <v>PAT Leighton Pologa</v>
      </c>
      <c r="D73" s="52">
        <v>1</v>
      </c>
      <c r="H73" s="21"/>
      <c r="L73" s="21"/>
      <c r="M73" s="32"/>
      <c r="O73" s="61" t="str">
        <f>IF(L76&gt;L77,K76,IF(L77&gt;L76,K77,""))</f>
        <v>PAT Leighton Pologa</v>
      </c>
      <c r="P73" s="68">
        <v>4</v>
      </c>
      <c r="Q73" s="27"/>
      <c r="Y73" s="32"/>
      <c r="AA73" s="55"/>
      <c r="AB73" s="55"/>
      <c r="AC73" s="55"/>
      <c r="AD73" s="55"/>
    </row>
    <row r="74" spans="1:30" ht="12.75" customHeight="1" x14ac:dyDescent="0.4">
      <c r="A74" s="50"/>
      <c r="B74" s="50">
        <v>110</v>
      </c>
      <c r="C74" s="56" t="s">
        <v>694</v>
      </c>
      <c r="D74" s="52">
        <v>0</v>
      </c>
      <c r="E74" s="41"/>
      <c r="F74" s="57"/>
      <c r="G74" s="58" t="str">
        <f>IF(D73&gt;D74,C73,IF(D74&gt;D73,C74,""))</f>
        <v>PAT Leighton Pologa</v>
      </c>
      <c r="H74" s="59">
        <v>4</v>
      </c>
      <c r="I74" s="57"/>
      <c r="L74" s="21"/>
      <c r="M74" s="32"/>
      <c r="Q74" s="32"/>
      <c r="Y74" s="32"/>
      <c r="AA74" s="55"/>
      <c r="AB74" s="55"/>
      <c r="AC74" s="55"/>
      <c r="AD74" s="55"/>
    </row>
    <row r="75" spans="1:30" ht="12.75" customHeight="1" x14ac:dyDescent="0.4">
      <c r="A75" s="50"/>
      <c r="B75" s="50">
        <v>83</v>
      </c>
      <c r="C75" s="60" t="str">
        <f>VLOOKUP(B75,scores!F$1:G$198,2,FALSE)</f>
        <v>TOK Gill Mitchell</v>
      </c>
      <c r="D75" s="52">
        <v>1</v>
      </c>
      <c r="E75" s="36"/>
      <c r="G75" s="61" t="str">
        <f>IF(D75&gt;D76,C75,IF(D76&gt;D75,C76,""))</f>
        <v>PAT Jay Singh</v>
      </c>
      <c r="H75" s="59">
        <v>0</v>
      </c>
      <c r="I75" s="27"/>
      <c r="L75" s="21"/>
      <c r="M75" s="32"/>
      <c r="Q75" s="32"/>
      <c r="Y75" s="32"/>
      <c r="AA75" s="55"/>
      <c r="AB75" s="55"/>
      <c r="AC75" s="55"/>
      <c r="AD75" s="55"/>
    </row>
    <row r="76" spans="1:30" ht="12.75" customHeight="1" x14ac:dyDescent="0.4">
      <c r="A76" s="50"/>
      <c r="B76" s="50">
        <v>46</v>
      </c>
      <c r="C76" s="62" t="str">
        <f>VLOOKUP(B76,scores!F$1:G$198,2,FALSE)</f>
        <v>PAT Jay Singh</v>
      </c>
      <c r="D76" s="52">
        <v>4</v>
      </c>
      <c r="H76" s="21"/>
      <c r="I76" s="32"/>
      <c r="J76" s="57"/>
      <c r="K76" s="66" t="str">
        <f>IF(H74&gt;H75,G74,IF(H75&gt;H74,G75,""))</f>
        <v>PAT Leighton Pologa</v>
      </c>
      <c r="L76" s="59">
        <v>4</v>
      </c>
      <c r="M76" s="77"/>
      <c r="Q76" s="32"/>
      <c r="Y76" s="32"/>
      <c r="AA76" s="55"/>
      <c r="AB76" s="55"/>
      <c r="AC76" s="55"/>
      <c r="AD76" s="55"/>
    </row>
    <row r="77" spans="1:30" ht="12.75" customHeight="1" x14ac:dyDescent="0.4">
      <c r="A77" s="50"/>
      <c r="B77" s="50">
        <v>51</v>
      </c>
      <c r="C77" s="51" t="str">
        <f>VLOOKUP(B77,scores!F$1:G$198,2,FALSE)</f>
        <v>TIT Aaron Gantley</v>
      </c>
      <c r="D77" s="52">
        <v>4</v>
      </c>
      <c r="H77" s="21"/>
      <c r="I77" s="32"/>
      <c r="K77" s="70" t="str">
        <f>IF(H78&gt;H79,G78,IF(H79&gt;H78,G79,""))</f>
        <v>PAT Steven Brown</v>
      </c>
      <c r="L77" s="59">
        <v>0</v>
      </c>
      <c r="Q77" s="32"/>
      <c r="Y77" s="32"/>
      <c r="AA77" s="55"/>
      <c r="AB77" s="55"/>
      <c r="AC77" s="55"/>
      <c r="AD77" s="55"/>
    </row>
    <row r="78" spans="1:30" ht="12.75" customHeight="1" x14ac:dyDescent="0.4">
      <c r="A78" s="50"/>
      <c r="B78" s="50">
        <v>78</v>
      </c>
      <c r="C78" s="65" t="str">
        <f>VLOOKUP(B78,scores!F$1:G$198,2,FALSE)</f>
        <v>NPL Shaun Wall</v>
      </c>
      <c r="D78" s="52">
        <v>1</v>
      </c>
      <c r="E78" s="41"/>
      <c r="F78" s="57"/>
      <c r="G78" s="66" t="str">
        <f>IF(D77&gt;D78,C77,IF(D78&gt;D77,C78,""))</f>
        <v>TIT Aaron Gantley</v>
      </c>
      <c r="H78" s="59">
        <v>0</v>
      </c>
      <c r="I78" s="36"/>
      <c r="L78" s="21"/>
      <c r="Q78" s="32"/>
      <c r="Y78" s="32"/>
      <c r="AA78" s="55"/>
      <c r="AB78" s="55"/>
      <c r="AC78" s="55"/>
      <c r="AD78" s="55"/>
    </row>
    <row r="79" spans="1:30" ht="12.75" customHeight="1" x14ac:dyDescent="0.4">
      <c r="A79" s="50"/>
      <c r="B79" s="50">
        <v>115</v>
      </c>
      <c r="C79" s="71" t="s">
        <v>694</v>
      </c>
      <c r="D79" s="52">
        <v>0</v>
      </c>
      <c r="E79" s="36"/>
      <c r="G79" s="67" t="str">
        <f>IF(D79&gt;D80,C79,IF(D80&gt;D79,C80,""))</f>
        <v>PAT Steven Brown</v>
      </c>
      <c r="H79" s="59">
        <v>4</v>
      </c>
      <c r="L79" s="21"/>
      <c r="Q79" s="32"/>
      <c r="Y79" s="32"/>
      <c r="AA79" s="55"/>
      <c r="AB79" s="55"/>
      <c r="AC79" s="55"/>
      <c r="AD79" s="55"/>
    </row>
    <row r="80" spans="1:30" ht="12.75" customHeight="1" x14ac:dyDescent="0.4">
      <c r="A80" s="50"/>
      <c r="B80" s="50">
        <v>14</v>
      </c>
      <c r="C80" s="62" t="str">
        <f>VLOOKUP(B80,scores!F$1:G$198,2,FALSE)</f>
        <v>PAT Steven Brown</v>
      </c>
      <c r="D80" s="52">
        <v>1</v>
      </c>
      <c r="H80" s="21"/>
      <c r="L80" s="21"/>
      <c r="Q80" s="32"/>
      <c r="R80" s="57"/>
      <c r="S80" s="72" t="str">
        <f>IF(P72&gt;P73,O72,IF(P73&gt;P72,O73,""))</f>
        <v>PAT Leighton Pologa</v>
      </c>
      <c r="T80" s="68">
        <v>0</v>
      </c>
      <c r="U80" s="57"/>
      <c r="Y80" s="32"/>
      <c r="AA80" s="55"/>
      <c r="AB80" s="55"/>
      <c r="AC80" s="55"/>
      <c r="AD80" s="55"/>
    </row>
    <row r="81" spans="1:30" ht="12.75" customHeight="1" x14ac:dyDescent="0.4">
      <c r="A81" s="50"/>
      <c r="B81" s="50">
        <v>11</v>
      </c>
      <c r="C81" s="51" t="str">
        <f>VLOOKUP(B81,scores!F$1:G$198,2,FALSE)</f>
        <v>MNU David Fleming</v>
      </c>
      <c r="D81" s="52">
        <v>1</v>
      </c>
      <c r="H81" s="21"/>
      <c r="L81" s="21"/>
      <c r="Q81" s="32"/>
      <c r="S81" s="61" t="str">
        <f>IF(P88&gt;P89,O88,IF(P89&gt;P88,O89,""))</f>
        <v>PAT Lincoln Muaulu</v>
      </c>
      <c r="T81" s="68">
        <v>5</v>
      </c>
      <c r="U81" s="27"/>
      <c r="Y81" s="32"/>
      <c r="AA81" s="55"/>
      <c r="AB81" s="55"/>
      <c r="AC81" s="55"/>
      <c r="AD81" s="55"/>
    </row>
    <row r="82" spans="1:30" ht="12.75" customHeight="1" x14ac:dyDescent="0.4">
      <c r="A82" s="50"/>
      <c r="B82" s="50">
        <v>118</v>
      </c>
      <c r="C82" s="56" t="s">
        <v>694</v>
      </c>
      <c r="D82" s="52">
        <v>0</v>
      </c>
      <c r="E82" s="41"/>
      <c r="F82" s="57"/>
      <c r="G82" s="58" t="str">
        <f>IF(D81&gt;D82,C81,IF(D82&gt;D81,C82,""))</f>
        <v>MNU David Fleming</v>
      </c>
      <c r="H82" s="59">
        <v>4</v>
      </c>
      <c r="I82" s="57"/>
      <c r="L82" s="21"/>
      <c r="Q82" s="32"/>
      <c r="U82" s="32"/>
      <c r="Y82" s="32"/>
      <c r="AA82" s="55"/>
      <c r="AB82" s="55"/>
      <c r="AC82" s="55"/>
      <c r="AD82" s="55"/>
    </row>
    <row r="83" spans="1:30" ht="12.75" customHeight="1" x14ac:dyDescent="0.4">
      <c r="A83" s="50"/>
      <c r="B83" s="50">
        <v>75</v>
      </c>
      <c r="C83" s="60" t="str">
        <f>VLOOKUP(B83,scores!F$1:G$198,2,FALSE)</f>
        <v>MNU Pete Gillette</v>
      </c>
      <c r="D83" s="52">
        <v>4</v>
      </c>
      <c r="E83" s="36"/>
      <c r="G83" s="61" t="str">
        <f>IF(D83&gt;D84,C83,IF(D84&gt;D83,C84,""))</f>
        <v>MNU Pete Gillette</v>
      </c>
      <c r="H83" s="59">
        <v>3</v>
      </c>
      <c r="I83" s="27"/>
      <c r="L83" s="21"/>
      <c r="Q83" s="32"/>
      <c r="U83" s="32"/>
      <c r="Y83" s="32"/>
      <c r="AA83" s="55"/>
      <c r="AB83" s="55"/>
      <c r="AC83" s="55"/>
      <c r="AD83" s="55"/>
    </row>
    <row r="84" spans="1:30" ht="12.75" customHeight="1" x14ac:dyDescent="0.4">
      <c r="A84" s="50"/>
      <c r="B84" s="50">
        <v>54</v>
      </c>
      <c r="C84" s="62" t="str">
        <f>VLOOKUP(B84,scores!F$1:G$198,2,FALSE)</f>
        <v>MNU Phillip Evans</v>
      </c>
      <c r="D84" s="52">
        <v>0</v>
      </c>
      <c r="H84" s="21"/>
      <c r="I84" s="32"/>
      <c r="J84" s="57"/>
      <c r="K84" s="72" t="str">
        <f>IF(H82&gt;H83,G82,IF(H83&gt;H82,G83,""))</f>
        <v>MNU David Fleming</v>
      </c>
      <c r="L84" s="59">
        <v>1</v>
      </c>
      <c r="M84" s="63"/>
      <c r="Q84" s="32"/>
      <c r="U84" s="32"/>
      <c r="Y84" s="32"/>
      <c r="AA84" s="55"/>
      <c r="AB84" s="55"/>
      <c r="AC84" s="55"/>
      <c r="AD84" s="55"/>
    </row>
    <row r="85" spans="1:30" ht="12.75" customHeight="1" x14ac:dyDescent="0.4">
      <c r="A85" s="50"/>
      <c r="B85" s="50">
        <v>43</v>
      </c>
      <c r="C85" s="51" t="str">
        <f>VLOOKUP(B85,scores!F$1:G$198,2,FALSE)</f>
        <v>OTA Saolele Tavae</v>
      </c>
      <c r="D85" s="52">
        <v>4</v>
      </c>
      <c r="H85" s="21"/>
      <c r="I85" s="32"/>
      <c r="K85" s="61" t="str">
        <f>IF(H86&gt;H87,G86,IF(H87&gt;H86,G87,""))</f>
        <v>OTA Saolele Tavae</v>
      </c>
      <c r="L85" s="59">
        <v>4</v>
      </c>
      <c r="M85" s="27"/>
      <c r="Q85" s="32"/>
      <c r="U85" s="32"/>
      <c r="Y85" s="32"/>
      <c r="AA85" s="55"/>
      <c r="AB85" s="55"/>
      <c r="AC85" s="55"/>
      <c r="AD85" s="55"/>
    </row>
    <row r="86" spans="1:30" ht="12.75" customHeight="1" x14ac:dyDescent="0.4">
      <c r="A86" s="50"/>
      <c r="B86" s="50">
        <v>86</v>
      </c>
      <c r="C86" s="65" t="str">
        <f>VLOOKUP(B86,scores!F$1:G$198,2,FALSE)</f>
        <v>WAI Bryan Lawrence</v>
      </c>
      <c r="D86" s="52">
        <v>0</v>
      </c>
      <c r="E86" s="41"/>
      <c r="F86" s="57"/>
      <c r="G86" s="66" t="str">
        <f>IF(D85&gt;D86,C85,IF(D86&gt;D85,C86,""))</f>
        <v>OTA Saolele Tavae</v>
      </c>
      <c r="H86" s="59">
        <v>4</v>
      </c>
      <c r="I86" s="36"/>
      <c r="L86" s="21"/>
      <c r="M86" s="32"/>
      <c r="Q86" s="32"/>
      <c r="U86" s="32"/>
      <c r="Y86" s="32"/>
      <c r="AA86" s="55"/>
      <c r="AB86" s="55"/>
      <c r="AC86" s="55"/>
      <c r="AD86" s="55"/>
    </row>
    <row r="87" spans="1:30" ht="12.75" customHeight="1" x14ac:dyDescent="0.4">
      <c r="A87" s="50"/>
      <c r="B87" s="50">
        <v>107</v>
      </c>
      <c r="C87" s="71" t="s">
        <v>694</v>
      </c>
      <c r="D87" s="52">
        <v>0</v>
      </c>
      <c r="E87" s="36"/>
      <c r="G87" s="67" t="str">
        <f>IF(D87&gt;D88,C87,IF(D88&gt;D87,C88,""))</f>
        <v>GLE Gordon Gibson</v>
      </c>
      <c r="H87" s="59">
        <v>0</v>
      </c>
      <c r="L87" s="21"/>
      <c r="M87" s="32"/>
      <c r="Q87" s="32"/>
      <c r="U87" s="32"/>
      <c r="Y87" s="32"/>
      <c r="AA87" s="55"/>
      <c r="AB87" s="55"/>
      <c r="AC87" s="55"/>
      <c r="AD87" s="55"/>
    </row>
    <row r="88" spans="1:30" ht="12.75" customHeight="1" x14ac:dyDescent="0.4">
      <c r="A88" s="50"/>
      <c r="B88" s="50">
        <v>22</v>
      </c>
      <c r="C88" s="62" t="str">
        <f>VLOOKUP(B88,scores!F$1:G$198,2,FALSE)</f>
        <v>GLE Gordon Gibson</v>
      </c>
      <c r="D88" s="52">
        <v>1</v>
      </c>
      <c r="H88" s="21"/>
      <c r="L88" s="21"/>
      <c r="M88" s="32"/>
      <c r="N88" s="63"/>
      <c r="O88" s="72" t="str">
        <f>IF(L84&gt;L85,K84,IF(L85&gt;L84,K85,""))</f>
        <v>OTA Saolele Tavae</v>
      </c>
      <c r="P88" s="68">
        <v>3</v>
      </c>
      <c r="Q88" s="36"/>
      <c r="U88" s="32"/>
      <c r="Y88" s="32"/>
      <c r="AA88" s="55"/>
      <c r="AB88" s="55"/>
      <c r="AC88" s="55"/>
      <c r="AD88" s="55"/>
    </row>
    <row r="89" spans="1:30" ht="12.75" customHeight="1" x14ac:dyDescent="0.4">
      <c r="A89" s="50"/>
      <c r="B89" s="50">
        <v>27</v>
      </c>
      <c r="C89" s="51" t="str">
        <f>VLOOKUP(B89,scores!F$1:G$198,2,FALSE)</f>
        <v>NPL Riley O'Donnell</v>
      </c>
      <c r="D89" s="52">
        <v>1</v>
      </c>
      <c r="H89" s="21"/>
      <c r="L89" s="21"/>
      <c r="M89" s="32"/>
      <c r="O89" s="61" t="str">
        <f>IF(L92&gt;L93,K92,IF(L93&gt;L92,K93,""))</f>
        <v>PAT Lincoln Muaulu</v>
      </c>
      <c r="P89" s="68">
        <v>4</v>
      </c>
      <c r="U89" s="32"/>
      <c r="Y89" s="32"/>
      <c r="AA89" s="55"/>
      <c r="AB89" s="55"/>
      <c r="AC89" s="55"/>
      <c r="AD89" s="55"/>
    </row>
    <row r="90" spans="1:30" ht="12.75" customHeight="1" x14ac:dyDescent="0.4">
      <c r="A90" s="50"/>
      <c r="B90" s="50">
        <v>102</v>
      </c>
      <c r="C90" s="56" t="s">
        <v>694</v>
      </c>
      <c r="D90" s="52">
        <v>0</v>
      </c>
      <c r="E90" s="41"/>
      <c r="F90" s="57"/>
      <c r="G90" s="58" t="str">
        <f>IF(D89&gt;D90,C89,IF(D90&gt;D89,C90,""))</f>
        <v>NPL Riley O'Donnell</v>
      </c>
      <c r="H90" s="59">
        <v>4</v>
      </c>
      <c r="I90" s="57"/>
      <c r="L90" s="21"/>
      <c r="M90" s="32"/>
      <c r="U90" s="32"/>
      <c r="Y90" s="32"/>
      <c r="AA90" s="55"/>
      <c r="AB90" s="55"/>
      <c r="AC90" s="55"/>
      <c r="AD90" s="55"/>
    </row>
    <row r="91" spans="1:30" ht="12.75" customHeight="1" x14ac:dyDescent="0.4">
      <c r="A91" s="50"/>
      <c r="B91" s="50">
        <v>91</v>
      </c>
      <c r="C91" s="60" t="str">
        <f>VLOOKUP(B91,scores!F$1:G$198,2,FALSE)</f>
        <v>OTA Arjohn Guam</v>
      </c>
      <c r="D91" s="52">
        <v>0</v>
      </c>
      <c r="E91" s="36"/>
      <c r="G91" s="61" t="str">
        <f>IF(D91&gt;D92,C91,IF(D92&gt;D91,C92,""))</f>
        <v>SWA Carl Price</v>
      </c>
      <c r="H91" s="59">
        <v>0</v>
      </c>
      <c r="I91" s="27"/>
      <c r="L91" s="21"/>
      <c r="M91" s="32"/>
      <c r="U91" s="32"/>
      <c r="Y91" s="32"/>
      <c r="AA91" s="55"/>
      <c r="AB91" s="55"/>
      <c r="AC91" s="55"/>
      <c r="AD91" s="55"/>
    </row>
    <row r="92" spans="1:30" ht="12.75" customHeight="1" x14ac:dyDescent="0.4">
      <c r="A92" s="50"/>
      <c r="B92" s="50">
        <v>38</v>
      </c>
      <c r="C92" s="62" t="str">
        <f>VLOOKUP(B92,scores!F$1:G$198,2,FALSE)</f>
        <v>SWA Carl Price</v>
      </c>
      <c r="D92" s="52">
        <v>4</v>
      </c>
      <c r="H92" s="21"/>
      <c r="I92" s="32"/>
      <c r="J92" s="57"/>
      <c r="K92" s="66" t="str">
        <f>IF(H90&gt;H91,G90,IF(H91&gt;H90,G91,""))</f>
        <v>NPL Riley O'Donnell</v>
      </c>
      <c r="L92" s="59">
        <v>1</v>
      </c>
      <c r="M92" s="36"/>
      <c r="U92" s="32"/>
      <c r="Y92" s="32"/>
      <c r="AA92" s="55"/>
      <c r="AB92" s="55"/>
      <c r="AC92" s="55"/>
      <c r="AD92" s="55"/>
    </row>
    <row r="93" spans="1:30" ht="12.75" customHeight="1" x14ac:dyDescent="0.4">
      <c r="A93" s="50"/>
      <c r="B93" s="50">
        <v>59</v>
      </c>
      <c r="C93" s="51" t="str">
        <f>VLOOKUP(B93,scores!F$1:G$198,2,FALSE)</f>
        <v>PUK Peter Kingi</v>
      </c>
      <c r="D93" s="52">
        <v>3</v>
      </c>
      <c r="H93" s="21"/>
      <c r="I93" s="32"/>
      <c r="K93" s="67" t="str">
        <f>IF(H94&gt;H95,G94,IF(H95&gt;H94,G95,""))</f>
        <v>PAT Lincoln Muaulu</v>
      </c>
      <c r="L93" s="59">
        <v>4</v>
      </c>
      <c r="U93" s="32"/>
      <c r="Y93" s="32"/>
      <c r="AA93" s="55"/>
      <c r="AB93" s="55"/>
      <c r="AC93" s="55"/>
      <c r="AD93" s="55"/>
    </row>
    <row r="94" spans="1:30" ht="12.75" customHeight="1" x14ac:dyDescent="0.4">
      <c r="A94" s="50"/>
      <c r="B94" s="50">
        <v>70</v>
      </c>
      <c r="C94" s="78" t="s">
        <v>334</v>
      </c>
      <c r="D94" s="52">
        <v>4</v>
      </c>
      <c r="E94" s="41"/>
      <c r="F94" s="57"/>
      <c r="G94" s="79" t="str">
        <f>IF(D93&gt;D94,C93,IF(D94&gt;D93,C94,""))</f>
        <v>MNU Chetan Raj</v>
      </c>
      <c r="H94" s="59">
        <v>3</v>
      </c>
      <c r="I94" s="36"/>
      <c r="L94" s="21"/>
      <c r="U94" s="32"/>
      <c r="Y94" s="32"/>
      <c r="AA94" s="55"/>
      <c r="AB94" s="55"/>
      <c r="AC94" s="55"/>
      <c r="AD94" s="55"/>
    </row>
    <row r="95" spans="1:30" ht="12.75" customHeight="1" x14ac:dyDescent="0.4">
      <c r="A95" s="50"/>
      <c r="B95" s="50">
        <v>123</v>
      </c>
      <c r="C95" s="71" t="s">
        <v>694</v>
      </c>
      <c r="D95" s="52">
        <v>0</v>
      </c>
      <c r="E95" s="36"/>
      <c r="G95" s="67" t="str">
        <f>IF(D95&gt;D96,C95,IF(D96&gt;D95,C96,""))</f>
        <v>PAT Lincoln Muaulu</v>
      </c>
      <c r="H95" s="59">
        <v>4</v>
      </c>
      <c r="L95" s="21"/>
      <c r="U95" s="32"/>
      <c r="Y95" s="32"/>
      <c r="AA95" s="55"/>
      <c r="AB95" s="55"/>
      <c r="AC95" s="55"/>
      <c r="AD95" s="55"/>
    </row>
    <row r="96" spans="1:30" ht="12.75" customHeight="1" x14ac:dyDescent="0.4">
      <c r="A96" s="50"/>
      <c r="B96" s="50">
        <v>6</v>
      </c>
      <c r="C96" s="62" t="str">
        <f>VLOOKUP(B96,scores!F$1:G$198,2,FALSE)</f>
        <v>PAT Lincoln Muaulu</v>
      </c>
      <c r="D96" s="52">
        <v>1</v>
      </c>
      <c r="H96" s="21"/>
      <c r="L96" s="21"/>
      <c r="U96" s="32"/>
      <c r="V96" s="57"/>
      <c r="W96" s="58" t="str">
        <f>IF(T80&gt;T81,S80,IF(T81&gt;T80,S81,""))</f>
        <v>PAT Lincoln Muaulu</v>
      </c>
      <c r="X96" s="68">
        <v>2</v>
      </c>
      <c r="Y96" s="36"/>
      <c r="AA96" s="55"/>
      <c r="AB96" s="55"/>
      <c r="AC96" s="55"/>
      <c r="AD96" s="55"/>
    </row>
    <row r="97" spans="1:30" ht="12.75" customHeight="1" x14ac:dyDescent="0.4">
      <c r="A97" s="50"/>
      <c r="B97" s="50">
        <v>7</v>
      </c>
      <c r="C97" s="51" t="str">
        <f>VLOOKUP(B97,scores!F$1:G$198,2,FALSE)</f>
        <v>OTA Fili Salia</v>
      </c>
      <c r="D97" s="52">
        <v>1</v>
      </c>
      <c r="H97" s="21"/>
      <c r="L97" s="21"/>
      <c r="U97" s="32"/>
      <c r="W97" s="61" t="str">
        <f>IF(T112&gt;T113,S112,IF(T113&gt;T112,S113,""))</f>
        <v>WAI Riley James</v>
      </c>
      <c r="X97" s="68">
        <v>5</v>
      </c>
      <c r="AA97" s="55"/>
      <c r="AB97" s="55"/>
      <c r="AC97" s="55"/>
      <c r="AD97" s="55"/>
    </row>
    <row r="98" spans="1:30" ht="12.75" customHeight="1" x14ac:dyDescent="0.4">
      <c r="A98" s="50"/>
      <c r="B98" s="50">
        <v>122</v>
      </c>
      <c r="C98" s="56" t="s">
        <v>694</v>
      </c>
      <c r="D98" s="52">
        <v>0</v>
      </c>
      <c r="E98" s="41"/>
      <c r="F98" s="57"/>
      <c r="G98" s="58" t="str">
        <f>IF(D97&gt;D98,C97,IF(D98&gt;D97,C98,""))</f>
        <v>OTA Fili Salia</v>
      </c>
      <c r="H98" s="59">
        <v>4</v>
      </c>
      <c r="I98" s="57"/>
      <c r="L98" s="21"/>
      <c r="U98" s="32"/>
      <c r="X98" s="8"/>
      <c r="AA98" s="55"/>
      <c r="AB98" s="55"/>
      <c r="AC98" s="55"/>
      <c r="AD98" s="55"/>
    </row>
    <row r="99" spans="1:30" ht="12.75" customHeight="1" x14ac:dyDescent="0.4">
      <c r="A99" s="50"/>
      <c r="B99" s="50">
        <v>71</v>
      </c>
      <c r="C99" s="60" t="str">
        <f>VLOOKUP(B99,scores!F$1:G$198,2,FALSE)</f>
        <v xml:space="preserve">SWA Jared Rawlings </v>
      </c>
      <c r="D99" s="52">
        <v>4</v>
      </c>
      <c r="E99" s="36"/>
      <c r="G99" s="61" t="str">
        <f>IF(D99&gt;D100,C99,IF(D100&gt;D99,C100,""))</f>
        <v xml:space="preserve">SWA Jared Rawlings </v>
      </c>
      <c r="H99" s="59">
        <v>1</v>
      </c>
      <c r="I99" s="32"/>
      <c r="L99" s="21"/>
      <c r="U99" s="32"/>
      <c r="W99" s="129" t="s">
        <v>730</v>
      </c>
      <c r="X99" s="124"/>
      <c r="AA99" s="55"/>
      <c r="AB99" s="55"/>
      <c r="AC99" s="55"/>
      <c r="AD99" s="55"/>
    </row>
    <row r="100" spans="1:30" ht="12.75" customHeight="1" x14ac:dyDescent="0.4">
      <c r="A100" s="50"/>
      <c r="B100" s="50">
        <v>58</v>
      </c>
      <c r="C100" s="62" t="str">
        <f>VLOOKUP(B100,scores!F$1:G$198,2,FALSE)</f>
        <v>WHAK Aaron Ratahi</v>
      </c>
      <c r="D100" s="52">
        <v>1</v>
      </c>
      <c r="H100" s="21"/>
      <c r="I100" s="32"/>
      <c r="J100" s="57"/>
      <c r="K100" s="72" t="str">
        <f>IF(H98&gt;H99,G98,IF(H99&gt;H98,G99,""))</f>
        <v>OTA Fili Salia</v>
      </c>
      <c r="L100" s="59">
        <v>1</v>
      </c>
      <c r="M100" s="57"/>
      <c r="U100" s="32"/>
      <c r="AA100" s="55"/>
      <c r="AB100" s="55"/>
      <c r="AC100" s="55"/>
      <c r="AD100" s="55"/>
    </row>
    <row r="101" spans="1:30" ht="12.75" customHeight="1" x14ac:dyDescent="0.4">
      <c r="A101" s="50"/>
      <c r="B101" s="50">
        <v>39</v>
      </c>
      <c r="C101" s="51" t="str">
        <f>VLOOKUP(B101,scores!F$1:G$198,2,FALSE)</f>
        <v>PAT Sani Roberts</v>
      </c>
      <c r="D101" s="52">
        <v>4</v>
      </c>
      <c r="H101" s="21"/>
      <c r="I101" s="32"/>
      <c r="K101" s="61" t="str">
        <f>IF(H102&gt;H103,G102,IF(H103&gt;H102,G103,""))</f>
        <v>PAT Sani Roberts</v>
      </c>
      <c r="L101" s="59">
        <v>4</v>
      </c>
      <c r="M101" s="27"/>
      <c r="U101" s="32"/>
      <c r="AA101" s="55"/>
      <c r="AB101" s="55"/>
      <c r="AC101" s="55"/>
      <c r="AD101" s="55"/>
    </row>
    <row r="102" spans="1:30" ht="12.75" customHeight="1" x14ac:dyDescent="0.4">
      <c r="A102" s="50"/>
      <c r="B102" s="50">
        <v>90</v>
      </c>
      <c r="C102" s="65" t="str">
        <f>VLOOKUP(B102,scores!F$1:G$198,2,FALSE)</f>
        <v>NLR Manaia Babbington</v>
      </c>
      <c r="D102" s="52">
        <v>1</v>
      </c>
      <c r="E102" s="41"/>
      <c r="F102" s="57"/>
      <c r="G102" s="66" t="str">
        <f>IF(D101&gt;D102,C101,IF(D102&gt;D101,C102,""))</f>
        <v>PAT Sani Roberts</v>
      </c>
      <c r="H102" s="59">
        <v>4</v>
      </c>
      <c r="I102" s="36"/>
      <c r="L102" s="21"/>
      <c r="M102" s="32"/>
      <c r="U102" s="32"/>
      <c r="AA102" s="55"/>
      <c r="AB102" s="55"/>
      <c r="AC102" s="55"/>
      <c r="AD102" s="55"/>
    </row>
    <row r="103" spans="1:30" ht="12.75" customHeight="1" x14ac:dyDescent="0.4">
      <c r="A103" s="50"/>
      <c r="B103" s="50">
        <v>103</v>
      </c>
      <c r="C103" s="71" t="s">
        <v>694</v>
      </c>
      <c r="D103" s="52">
        <v>0</v>
      </c>
      <c r="E103" s="36"/>
      <c r="G103" s="67" t="str">
        <f>IF(D103&gt;D104,C103,IF(D104&gt;D103,C104,""))</f>
        <v>OTAK Laurence Bishop</v>
      </c>
      <c r="H103" s="59">
        <v>0</v>
      </c>
      <c r="L103" s="21"/>
      <c r="M103" s="32"/>
      <c r="U103" s="32"/>
      <c r="AA103" s="55"/>
      <c r="AB103" s="55"/>
      <c r="AC103" s="55"/>
      <c r="AD103" s="55"/>
    </row>
    <row r="104" spans="1:30" ht="12.75" customHeight="1" x14ac:dyDescent="0.4">
      <c r="A104" s="50"/>
      <c r="B104" s="50">
        <v>26</v>
      </c>
      <c r="C104" s="62" t="str">
        <f>VLOOKUP(B104,scores!F$1:G$198,2,FALSE)</f>
        <v>OTAK Laurence Bishop</v>
      </c>
      <c r="D104" s="52">
        <v>1</v>
      </c>
      <c r="H104" s="21"/>
      <c r="L104" s="21"/>
      <c r="M104" s="32"/>
      <c r="N104" s="63"/>
      <c r="O104" s="72" t="str">
        <f>IF(L100&gt;L101,K100,IF(L101&gt;L100,K101,""))</f>
        <v>PAT Sani Roberts</v>
      </c>
      <c r="P104" s="68">
        <v>0</v>
      </c>
      <c r="Q104" s="57"/>
      <c r="U104" s="32"/>
      <c r="AA104" s="55"/>
      <c r="AB104" s="55"/>
      <c r="AC104" s="55"/>
      <c r="AD104" s="55"/>
    </row>
    <row r="105" spans="1:30" ht="12.75" customHeight="1" x14ac:dyDescent="0.4">
      <c r="A105" s="50"/>
      <c r="B105" s="50">
        <v>23</v>
      </c>
      <c r="C105" s="51" t="str">
        <f>VLOOKUP(B105,scores!F$1:G$198,2,FALSE)</f>
        <v>PAT Manoj Gounder</v>
      </c>
      <c r="D105" s="52">
        <v>1</v>
      </c>
      <c r="H105" s="21"/>
      <c r="L105" s="21"/>
      <c r="M105" s="32"/>
      <c r="O105" s="61" t="str">
        <f>IF(L108&gt;L109,K108,IF(L109&gt;L108,K109,""))</f>
        <v>WAI Riley James</v>
      </c>
      <c r="P105" s="68">
        <v>4</v>
      </c>
      <c r="Q105" s="27"/>
      <c r="U105" s="32"/>
      <c r="AA105" s="55"/>
      <c r="AB105" s="55"/>
      <c r="AC105" s="55"/>
      <c r="AD105" s="55"/>
    </row>
    <row r="106" spans="1:30" ht="12.75" customHeight="1" x14ac:dyDescent="0.4">
      <c r="A106" s="50"/>
      <c r="B106" s="50">
        <v>106</v>
      </c>
      <c r="C106" s="56" t="s">
        <v>694</v>
      </c>
      <c r="D106" s="52">
        <v>0</v>
      </c>
      <c r="E106" s="41"/>
      <c r="F106" s="57"/>
      <c r="G106" s="58" t="str">
        <f>IF(D105&gt;D106,C105,IF(D106&gt;D105,C106,""))</f>
        <v>PAT Manoj Gounder</v>
      </c>
      <c r="H106" s="59">
        <v>3</v>
      </c>
      <c r="I106" s="57"/>
      <c r="L106" s="21"/>
      <c r="M106" s="32"/>
      <c r="Q106" s="32"/>
      <c r="U106" s="32"/>
      <c r="AA106" s="55"/>
      <c r="AB106" s="55"/>
      <c r="AC106" s="55"/>
      <c r="AD106" s="55"/>
    </row>
    <row r="107" spans="1:30" ht="12.75" customHeight="1" x14ac:dyDescent="0.4">
      <c r="A107" s="50"/>
      <c r="B107" s="50">
        <v>87</v>
      </c>
      <c r="C107" s="60" t="str">
        <f>VLOOKUP(B107,scores!F$1:G$198,2,FALSE)</f>
        <v>NPL  Kelvin Dunlop</v>
      </c>
      <c r="D107" s="52">
        <v>1</v>
      </c>
      <c r="E107" s="36"/>
      <c r="G107" s="61" t="str">
        <f>IF(D107&gt;D108,C107,IF(D108&gt;D107,C108,""))</f>
        <v>WAI Garry Abella</v>
      </c>
      <c r="H107" s="59">
        <v>4</v>
      </c>
      <c r="I107" s="27"/>
      <c r="L107" s="21"/>
      <c r="M107" s="32"/>
      <c r="Q107" s="32"/>
      <c r="U107" s="32"/>
      <c r="AA107" s="55"/>
      <c r="AB107" s="55"/>
      <c r="AC107" s="55"/>
      <c r="AD107" s="55"/>
    </row>
    <row r="108" spans="1:30" ht="12.75" customHeight="1" x14ac:dyDescent="0.4">
      <c r="A108" s="50"/>
      <c r="B108" s="50">
        <v>42</v>
      </c>
      <c r="C108" s="62" t="str">
        <f>VLOOKUP(B108,scores!F$1:G$198,2,FALSE)</f>
        <v>WAI Garry Abella</v>
      </c>
      <c r="D108" s="52">
        <v>4</v>
      </c>
      <c r="H108" s="21"/>
      <c r="I108" s="32"/>
      <c r="J108" s="57"/>
      <c r="K108" s="73" t="str">
        <f>IF(H106&gt;H107,G106,IF(H107&gt;H106,G107,""))</f>
        <v>WAI Garry Abella</v>
      </c>
      <c r="L108" s="59">
        <v>2</v>
      </c>
      <c r="M108" s="36"/>
      <c r="Q108" s="32"/>
      <c r="U108" s="32"/>
      <c r="AA108" s="55"/>
      <c r="AB108" s="55"/>
      <c r="AC108" s="55"/>
      <c r="AD108" s="55"/>
    </row>
    <row r="109" spans="1:30" ht="12.75" customHeight="1" x14ac:dyDescent="0.4">
      <c r="A109" s="50"/>
      <c r="B109" s="50">
        <v>55</v>
      </c>
      <c r="C109" s="51" t="str">
        <f>VLOOKUP(B109,scores!F$1:G$198,2,FALSE)</f>
        <v>MAN Rose Rawiri</v>
      </c>
      <c r="D109" s="52">
        <v>4</v>
      </c>
      <c r="H109" s="21"/>
      <c r="I109" s="32"/>
      <c r="K109" s="67" t="str">
        <f>IF(H110&gt;H111,G110,IF(H111&gt;H110,G111,""))</f>
        <v>WAI Riley James</v>
      </c>
      <c r="L109" s="59">
        <v>4</v>
      </c>
      <c r="Q109" s="32"/>
      <c r="U109" s="32"/>
      <c r="X109" s="8"/>
      <c r="AA109" s="55"/>
      <c r="AB109" s="55"/>
      <c r="AC109" s="55"/>
      <c r="AD109" s="55"/>
    </row>
    <row r="110" spans="1:30" ht="12.75" customHeight="1" x14ac:dyDescent="0.4">
      <c r="A110" s="50"/>
      <c r="B110" s="50">
        <v>74</v>
      </c>
      <c r="C110" s="65" t="str">
        <f>VLOOKUP(B110,scores!F$1:G$198,2,FALSE)</f>
        <v>HOW Terry Andrews</v>
      </c>
      <c r="D110" s="52">
        <v>0</v>
      </c>
      <c r="E110" s="41"/>
      <c r="F110" s="57"/>
      <c r="G110" s="66" t="str">
        <f>IF(D109&gt;D110,C109,IF(D110&gt;D109,C110,""))</f>
        <v>MAN Rose Rawiri</v>
      </c>
      <c r="H110" s="59">
        <v>2</v>
      </c>
      <c r="I110" s="36"/>
      <c r="L110" s="21"/>
      <c r="Q110" s="32"/>
      <c r="U110" s="32"/>
      <c r="AA110" s="55"/>
      <c r="AB110" s="55"/>
      <c r="AC110" s="55"/>
      <c r="AD110" s="55"/>
    </row>
    <row r="111" spans="1:30" ht="12.75" customHeight="1" x14ac:dyDescent="0.4">
      <c r="A111" s="50"/>
      <c r="B111" s="50">
        <v>119</v>
      </c>
      <c r="C111" s="71" t="s">
        <v>694</v>
      </c>
      <c r="D111" s="52">
        <v>0</v>
      </c>
      <c r="E111" s="36"/>
      <c r="G111" s="67" t="str">
        <f>IF(D111&gt;D112,C111,IF(D112&gt;D111,C112,""))</f>
        <v>WAI Riley James</v>
      </c>
      <c r="H111" s="59">
        <v>4</v>
      </c>
      <c r="L111" s="21"/>
      <c r="Q111" s="32"/>
      <c r="U111" s="32"/>
      <c r="AA111" s="55"/>
      <c r="AB111" s="55"/>
      <c r="AC111" s="55"/>
      <c r="AD111" s="55"/>
    </row>
    <row r="112" spans="1:30" ht="12.75" customHeight="1" x14ac:dyDescent="0.4">
      <c r="A112" s="50"/>
      <c r="B112" s="50">
        <v>10</v>
      </c>
      <c r="C112" s="62" t="str">
        <f>VLOOKUP(B112,scores!F$1:G$198,2,FALSE)</f>
        <v>WAI Riley James</v>
      </c>
      <c r="D112" s="52">
        <v>1</v>
      </c>
      <c r="H112" s="21"/>
      <c r="L112" s="21"/>
      <c r="Q112" s="32"/>
      <c r="R112" s="57"/>
      <c r="S112" s="58" t="str">
        <f>IF(P104&gt;P105,O104,IF(P105&gt;P104,O105,""))</f>
        <v>WAI Riley James</v>
      </c>
      <c r="T112" s="68">
        <v>5</v>
      </c>
      <c r="U112" s="36"/>
      <c r="AA112" s="55"/>
      <c r="AB112" s="55"/>
      <c r="AC112" s="55"/>
      <c r="AD112" s="55"/>
    </row>
    <row r="113" spans="1:30" ht="12.75" customHeight="1" x14ac:dyDescent="0.4">
      <c r="A113" s="50"/>
      <c r="B113" s="50">
        <v>15</v>
      </c>
      <c r="C113" s="51" t="str">
        <f>VLOOKUP(B113,scores!F$1:G$198,2,FALSE)</f>
        <v>MNU Richard Parata</v>
      </c>
      <c r="D113" s="52">
        <v>1</v>
      </c>
      <c r="H113" s="21"/>
      <c r="L113" s="21"/>
      <c r="Q113" s="32"/>
      <c r="S113" s="64" t="str">
        <f>IF(P120&gt;P121,O120,IF(P121&gt;P120,O121,""))</f>
        <v>TOK Phil Wilkinson</v>
      </c>
      <c r="T113" s="68">
        <v>0</v>
      </c>
      <c r="AA113" s="55"/>
      <c r="AB113" s="55"/>
      <c r="AC113" s="55"/>
      <c r="AD113" s="55"/>
    </row>
    <row r="114" spans="1:30" ht="12.75" customHeight="1" x14ac:dyDescent="0.4">
      <c r="A114" s="50"/>
      <c r="B114" s="50">
        <v>114</v>
      </c>
      <c r="C114" s="56" t="s">
        <v>694</v>
      </c>
      <c r="D114" s="52">
        <v>0</v>
      </c>
      <c r="E114" s="41"/>
      <c r="F114" s="57"/>
      <c r="G114" s="58" t="str">
        <f>IF(D113&gt;D114,C113,IF(D114&gt;D113,C114,""))</f>
        <v>MNU Richard Parata</v>
      </c>
      <c r="H114" s="59">
        <v>4</v>
      </c>
      <c r="I114" s="57"/>
      <c r="L114" s="21"/>
      <c r="Q114" s="32"/>
      <c r="T114" s="8"/>
      <c r="AA114" s="55"/>
      <c r="AB114" s="55"/>
      <c r="AC114" s="55"/>
      <c r="AD114" s="55"/>
    </row>
    <row r="115" spans="1:30" ht="12.75" customHeight="1" x14ac:dyDescent="0.4">
      <c r="A115" s="50"/>
      <c r="B115" s="50">
        <v>79</v>
      </c>
      <c r="C115" s="60" t="str">
        <f>VLOOKUP(B115,scores!F$1:G$198,2,FALSE)</f>
        <v>TGA Nita Clarkson</v>
      </c>
      <c r="D115" s="52">
        <v>1</v>
      </c>
      <c r="E115" s="36"/>
      <c r="G115" s="61" t="str">
        <f>IF(D115&gt;D116,C115,IF(D116&gt;D115,C116,""))</f>
        <v>NLR Malik Saeed</v>
      </c>
      <c r="H115" s="59">
        <v>2</v>
      </c>
      <c r="I115" s="27"/>
      <c r="L115" s="21"/>
      <c r="Q115" s="32"/>
      <c r="S115" s="129" t="s">
        <v>731</v>
      </c>
      <c r="T115" s="124"/>
      <c r="AA115" s="55"/>
      <c r="AB115" s="55"/>
      <c r="AC115" s="55"/>
      <c r="AD115" s="55"/>
    </row>
    <row r="116" spans="1:30" ht="12.75" customHeight="1" x14ac:dyDescent="0.4">
      <c r="A116" s="50"/>
      <c r="B116" s="50">
        <v>50</v>
      </c>
      <c r="C116" s="62" t="str">
        <f>VLOOKUP(B116,scores!F$1:G$198,2,FALSE)</f>
        <v>NLR Malik Saeed</v>
      </c>
      <c r="D116" s="52">
        <v>4</v>
      </c>
      <c r="H116" s="21"/>
      <c r="I116" s="32"/>
      <c r="J116" s="57"/>
      <c r="K116" s="58" t="str">
        <f>IF(H114&gt;H115,G114,IF(H115&gt;H114,G115,""))</f>
        <v>MNU Richard Parata</v>
      </c>
      <c r="L116" s="59">
        <v>4</v>
      </c>
      <c r="M116" s="57"/>
      <c r="Q116" s="32"/>
      <c r="AA116" s="55"/>
      <c r="AB116" s="55"/>
      <c r="AC116" s="55"/>
      <c r="AD116" s="55"/>
    </row>
    <row r="117" spans="1:30" ht="12.75" customHeight="1" x14ac:dyDescent="0.4">
      <c r="A117" s="50"/>
      <c r="B117" s="50">
        <v>47</v>
      </c>
      <c r="C117" s="51" t="str">
        <f>VLOOKUP(B117,scores!F$1:G$198,2,FALSE)</f>
        <v xml:space="preserve">TGA Shay Laing-Smith </v>
      </c>
      <c r="D117" s="52">
        <v>0</v>
      </c>
      <c r="H117" s="21"/>
      <c r="I117" s="32"/>
      <c r="K117" s="61" t="str">
        <f>IF(H118&gt;H119,G118,IF(H119&gt;H118,G119,""))</f>
        <v>SWA Blake Burnard</v>
      </c>
      <c r="L117" s="59">
        <v>3</v>
      </c>
      <c r="M117" s="27"/>
      <c r="Q117" s="32"/>
      <c r="AA117" s="55"/>
      <c r="AB117" s="55"/>
      <c r="AC117" s="55"/>
      <c r="AD117" s="55"/>
    </row>
    <row r="118" spans="1:30" ht="12.75" customHeight="1" x14ac:dyDescent="0.4">
      <c r="A118" s="50"/>
      <c r="B118" s="50">
        <v>82</v>
      </c>
      <c r="C118" s="65" t="str">
        <f>VLOOKUP(B118,scores!F$1:G$198,2,FALSE)</f>
        <v>SWA Blake Burnard</v>
      </c>
      <c r="D118" s="52">
        <v>4</v>
      </c>
      <c r="E118" s="41"/>
      <c r="F118" s="57"/>
      <c r="G118" s="66" t="str">
        <f>IF(D117&gt;D118,C117,IF(D118&gt;D117,C118,""))</f>
        <v>SWA Blake Burnard</v>
      </c>
      <c r="H118" s="59">
        <v>4</v>
      </c>
      <c r="I118" s="36"/>
      <c r="L118" s="21"/>
      <c r="M118" s="32"/>
      <c r="Q118" s="32"/>
      <c r="AA118" s="55"/>
      <c r="AB118" s="55"/>
      <c r="AC118" s="55"/>
      <c r="AD118" s="55"/>
    </row>
    <row r="119" spans="1:30" ht="12.75" customHeight="1" x14ac:dyDescent="0.4">
      <c r="A119" s="50"/>
      <c r="B119" s="50">
        <v>111</v>
      </c>
      <c r="C119" s="71" t="s">
        <v>694</v>
      </c>
      <c r="D119" s="52">
        <v>0</v>
      </c>
      <c r="E119" s="36"/>
      <c r="G119" s="67" t="str">
        <f>IF(D119&gt;D120,C119,IF(D120&gt;D119,C120,""))</f>
        <v>SWA Zane Burnard</v>
      </c>
      <c r="H119" s="59">
        <v>2</v>
      </c>
      <c r="L119" s="21"/>
      <c r="M119" s="32"/>
      <c r="Q119" s="32"/>
      <c r="AA119" s="55"/>
      <c r="AB119" s="55"/>
      <c r="AC119" s="55"/>
      <c r="AD119" s="55"/>
    </row>
    <row r="120" spans="1:30" ht="12.75" customHeight="1" x14ac:dyDescent="0.4">
      <c r="A120" s="50"/>
      <c r="B120" s="50">
        <v>18</v>
      </c>
      <c r="C120" s="62" t="str">
        <f>VLOOKUP(B120,scores!F$1:G$198,2,FALSE)</f>
        <v>SWA Zane Burnard</v>
      </c>
      <c r="D120" s="52">
        <v>1</v>
      </c>
      <c r="H120" s="21"/>
      <c r="L120" s="21"/>
      <c r="M120" s="32"/>
      <c r="N120" s="63"/>
      <c r="O120" s="72" t="str">
        <f>IF(L116&gt;L117,K116,IF(L117&gt;L116,K117,""))</f>
        <v>MNU Richard Parata</v>
      </c>
      <c r="P120" s="68">
        <v>3</v>
      </c>
      <c r="Q120" s="36"/>
      <c r="AA120" s="55"/>
      <c r="AB120" s="55"/>
      <c r="AC120" s="55"/>
      <c r="AD120" s="55"/>
    </row>
    <row r="121" spans="1:30" ht="12.75" customHeight="1" x14ac:dyDescent="0.4">
      <c r="A121" s="50"/>
      <c r="B121" s="50">
        <v>31</v>
      </c>
      <c r="C121" s="51" t="str">
        <f>VLOOKUP(B121,scores!F$1:G$198,2,FALSE)</f>
        <v>NPL Simon Kleinsman</v>
      </c>
      <c r="D121" s="52">
        <v>4</v>
      </c>
      <c r="H121" s="21"/>
      <c r="L121" s="21"/>
      <c r="M121" s="32"/>
      <c r="O121" s="61" t="str">
        <f>IF(L124&gt;L125,K124,IF(L125&gt;L124,K125,""))</f>
        <v>TOK Phil Wilkinson</v>
      </c>
      <c r="P121" s="68">
        <v>4</v>
      </c>
      <c r="AA121" s="55"/>
      <c r="AB121" s="55"/>
      <c r="AC121" s="55"/>
      <c r="AD121" s="55"/>
    </row>
    <row r="122" spans="1:30" ht="12.75" customHeight="1" x14ac:dyDescent="0.4">
      <c r="A122" s="50"/>
      <c r="B122" s="50">
        <v>98</v>
      </c>
      <c r="C122" s="65" t="str">
        <f>VLOOKUP(B122,scores!F$1:G$198,2,FALSE)</f>
        <v>PAT Darren Mckay</v>
      </c>
      <c r="D122" s="52">
        <v>3</v>
      </c>
      <c r="E122" s="41"/>
      <c r="F122" s="57"/>
      <c r="G122" s="58" t="str">
        <f>IF(D121&gt;D122,C121,IF(D122&gt;D121,C122,""))</f>
        <v>NPL Simon Kleinsman</v>
      </c>
      <c r="H122" s="59">
        <v>0</v>
      </c>
      <c r="I122" s="57"/>
      <c r="L122" s="21"/>
      <c r="M122" s="32"/>
      <c r="P122" s="8"/>
      <c r="AA122" s="55"/>
      <c r="AB122" s="55"/>
      <c r="AC122" s="55"/>
      <c r="AD122" s="55"/>
    </row>
    <row r="123" spans="1:30" ht="12.75" customHeight="1" x14ac:dyDescent="0.4">
      <c r="A123" s="50"/>
      <c r="B123" s="50">
        <v>95</v>
      </c>
      <c r="C123" s="60" t="str">
        <f>VLOOKUP(B123,scores!F$1:G$198,2,FALSE)</f>
        <v>LEV Judah Haira-Green</v>
      </c>
      <c r="D123" s="52">
        <v>3</v>
      </c>
      <c r="E123" s="36"/>
      <c r="G123" s="61" t="str">
        <f>IF(D123&gt;D124,C123,IF(D124&gt;D123,C124,""))</f>
        <v>TOK Des Blair</v>
      </c>
      <c r="H123" s="59">
        <v>4</v>
      </c>
      <c r="I123" s="27"/>
      <c r="L123" s="21"/>
      <c r="M123" s="32"/>
      <c r="AA123" s="55"/>
      <c r="AB123" s="55"/>
      <c r="AC123" s="55"/>
      <c r="AD123" s="55"/>
    </row>
    <row r="124" spans="1:30" ht="12.75" customHeight="1" x14ac:dyDescent="0.4">
      <c r="A124" s="50"/>
      <c r="B124" s="50">
        <v>34</v>
      </c>
      <c r="C124" s="62" t="str">
        <f>VLOOKUP(B124,scores!F$1:G$198,2,FALSE)</f>
        <v>TOK Des Blair</v>
      </c>
      <c r="D124" s="52">
        <v>4</v>
      </c>
      <c r="H124" s="21"/>
      <c r="I124" s="32"/>
      <c r="J124" s="57"/>
      <c r="K124" s="66" t="str">
        <f>IF(H122&gt;H123,G122,IF(H123&gt;H122,G123,""))</f>
        <v>TOK Des Blair</v>
      </c>
      <c r="L124" s="59">
        <v>2</v>
      </c>
      <c r="M124" s="36"/>
      <c r="S124" s="130" t="str">
        <f>IF(X64&gt;X65,W64,IF(X65&gt;X64,W65,""))</f>
        <v>NPL Adam Lilley</v>
      </c>
      <c r="T124" s="121"/>
      <c r="U124" s="121"/>
      <c r="V124" s="121"/>
      <c r="W124" s="122"/>
      <c r="AA124" s="55"/>
      <c r="AB124" s="55"/>
      <c r="AC124" s="55"/>
      <c r="AD124" s="55"/>
    </row>
    <row r="125" spans="1:30" ht="12.75" customHeight="1" x14ac:dyDescent="0.4">
      <c r="A125" s="50"/>
      <c r="B125" s="50">
        <v>63</v>
      </c>
      <c r="C125" s="51" t="str">
        <f>VLOOKUP(B125,scores!F$1:G$198,2,FALSE)</f>
        <v>PAT Gavin Anstis</v>
      </c>
      <c r="D125" s="52">
        <v>0</v>
      </c>
      <c r="H125" s="21"/>
      <c r="I125" s="32"/>
      <c r="K125" s="67" t="str">
        <f>IF(H126&gt;H127,G126,IF(H127&gt;H126,G127,""))</f>
        <v>TOK Phil Wilkinson</v>
      </c>
      <c r="L125" s="59">
        <v>4</v>
      </c>
      <c r="R125" s="80" t="s">
        <v>732</v>
      </c>
      <c r="S125" s="126"/>
      <c r="T125" s="127"/>
      <c r="U125" s="127"/>
      <c r="V125" s="127"/>
      <c r="W125" s="128"/>
      <c r="AA125" s="55"/>
      <c r="AB125" s="55"/>
      <c r="AC125" s="55"/>
      <c r="AD125" s="55"/>
    </row>
    <row r="126" spans="1:30" ht="12.75" customHeight="1" x14ac:dyDescent="0.4">
      <c r="A126" s="50"/>
      <c r="B126" s="50">
        <v>66</v>
      </c>
      <c r="C126" s="65" t="str">
        <f>VLOOKUP(B126,scores!F$1:G$198,2,FALSE)</f>
        <v>TOK Graham Mitchell</v>
      </c>
      <c r="D126" s="52">
        <v>4</v>
      </c>
      <c r="E126" s="41"/>
      <c r="F126" s="57"/>
      <c r="G126" s="66" t="str">
        <f>IF(D125&gt;D126,C125,IF(D126&gt;D125,C126,""))</f>
        <v>TOK Graham Mitchell</v>
      </c>
      <c r="H126" s="59">
        <v>0</v>
      </c>
      <c r="I126" s="36"/>
      <c r="L126" s="21"/>
      <c r="R126" s="81" t="s">
        <v>733</v>
      </c>
      <c r="S126" s="131" t="str">
        <f>IF(X64&gt;X65,W65,IF(X65&gt;X64,W64,""))</f>
        <v>WAI Riley James</v>
      </c>
      <c r="T126" s="124"/>
      <c r="U126" s="124"/>
      <c r="V126" s="124"/>
      <c r="W126" s="124"/>
      <c r="AA126" s="55"/>
      <c r="AB126" s="55"/>
      <c r="AC126" s="55"/>
      <c r="AD126" s="55"/>
    </row>
    <row r="127" spans="1:30" ht="12.75" customHeight="1" x14ac:dyDescent="0.4">
      <c r="A127" s="50"/>
      <c r="B127" s="50">
        <v>127</v>
      </c>
      <c r="C127" s="71" t="s">
        <v>694</v>
      </c>
      <c r="D127" s="52">
        <v>0</v>
      </c>
      <c r="E127" s="36"/>
      <c r="G127" s="67" t="str">
        <f>IF(D127&gt;D128,C127,IF(D128&gt;D127,C128,""))</f>
        <v>TOK Phil Wilkinson</v>
      </c>
      <c r="H127" s="59">
        <v>4</v>
      </c>
      <c r="L127" s="21"/>
      <c r="AA127" s="55"/>
      <c r="AB127" s="55"/>
      <c r="AC127" s="55"/>
      <c r="AD127" s="55"/>
    </row>
    <row r="128" spans="1:30" ht="12.75" customHeight="1" x14ac:dyDescent="0.4">
      <c r="A128" s="50"/>
      <c r="B128" s="50">
        <v>2</v>
      </c>
      <c r="C128" s="62" t="str">
        <f>VLOOKUP(B128,scores!F$1:G$198,2,FALSE)</f>
        <v>TOK Phil Wilkinson</v>
      </c>
      <c r="D128" s="52">
        <v>1</v>
      </c>
      <c r="H128" s="21"/>
      <c r="L128" s="21"/>
      <c r="AA128" s="55"/>
      <c r="AB128" s="55"/>
      <c r="AC128" s="55"/>
      <c r="AD128" s="55"/>
    </row>
    <row r="129" spans="1:30" ht="12.75" customHeight="1" x14ac:dyDescent="0.4">
      <c r="A129" s="50"/>
      <c r="B129" s="50"/>
      <c r="C129" s="82"/>
      <c r="D129" s="83"/>
      <c r="H129" s="21"/>
      <c r="L129" s="21"/>
      <c r="AA129" s="55"/>
      <c r="AB129" s="55"/>
      <c r="AC129" s="55"/>
      <c r="AD129" s="55"/>
    </row>
    <row r="130" spans="1:30" ht="12.75" customHeight="1" x14ac:dyDescent="0.4">
      <c r="A130" s="50"/>
      <c r="B130" s="50"/>
      <c r="C130" s="82"/>
      <c r="D130" s="84"/>
      <c r="H130" s="21"/>
      <c r="L130" s="21"/>
      <c r="AA130" s="55"/>
      <c r="AB130" s="55"/>
      <c r="AC130" s="55"/>
      <c r="AD130" s="55"/>
    </row>
    <row r="131" spans="1:30" ht="12.75" customHeight="1" x14ac:dyDescent="0.4">
      <c r="A131" s="50"/>
      <c r="B131" s="50"/>
      <c r="C131" s="82"/>
      <c r="D131" s="84"/>
      <c r="H131" s="21"/>
      <c r="L131" s="21"/>
      <c r="AA131" s="55"/>
      <c r="AB131" s="55"/>
      <c r="AC131" s="55"/>
      <c r="AD131" s="55"/>
    </row>
    <row r="132" spans="1:30" ht="12.75" customHeight="1" x14ac:dyDescent="0.4">
      <c r="A132" s="50"/>
      <c r="B132" s="50"/>
      <c r="C132" s="82"/>
      <c r="D132" s="84"/>
      <c r="H132" s="21"/>
      <c r="L132" s="21"/>
      <c r="AA132" s="55"/>
      <c r="AB132" s="55"/>
      <c r="AC132" s="55"/>
      <c r="AD132" s="55"/>
    </row>
    <row r="133" spans="1:30" ht="12.75" customHeight="1" x14ac:dyDescent="0.4">
      <c r="A133" s="50"/>
      <c r="B133" s="50"/>
      <c r="C133" s="82"/>
      <c r="D133" s="84"/>
      <c r="H133" s="21"/>
      <c r="L133" s="21"/>
      <c r="AA133" s="55"/>
      <c r="AB133" s="55"/>
      <c r="AC133" s="55"/>
      <c r="AD133" s="55"/>
    </row>
    <row r="134" spans="1:30" ht="12.75" customHeight="1" x14ac:dyDescent="0.4">
      <c r="A134" s="50"/>
      <c r="B134" s="50"/>
      <c r="C134" s="82"/>
      <c r="D134" s="84"/>
      <c r="H134" s="21"/>
      <c r="L134" s="21"/>
      <c r="AA134" s="55"/>
      <c r="AB134" s="55"/>
      <c r="AC134" s="55"/>
      <c r="AD134" s="55"/>
    </row>
    <row r="135" spans="1:30" ht="12.75" customHeight="1" x14ac:dyDescent="0.4">
      <c r="A135" s="50"/>
      <c r="B135" s="50"/>
      <c r="C135" s="82"/>
      <c r="D135" s="84"/>
      <c r="H135" s="21"/>
      <c r="L135" s="21"/>
      <c r="AA135" s="55"/>
      <c r="AB135" s="55"/>
      <c r="AC135" s="55"/>
      <c r="AD135" s="55"/>
    </row>
    <row r="136" spans="1:30" ht="12.75" customHeight="1" x14ac:dyDescent="0.4">
      <c r="A136" s="50"/>
      <c r="B136" s="50"/>
      <c r="C136" s="82"/>
      <c r="D136" s="84"/>
      <c r="H136" s="21"/>
      <c r="L136" s="21"/>
      <c r="AA136" s="55"/>
      <c r="AB136" s="55"/>
      <c r="AC136" s="55"/>
      <c r="AD136" s="55"/>
    </row>
    <row r="137" spans="1:30" ht="12.75" customHeight="1" x14ac:dyDescent="0.4">
      <c r="A137" s="50"/>
      <c r="B137" s="50"/>
      <c r="C137" s="82"/>
      <c r="D137" s="84"/>
      <c r="H137" s="21"/>
      <c r="L137" s="21"/>
      <c r="AA137" s="55"/>
      <c r="AB137" s="55"/>
      <c r="AC137" s="55"/>
      <c r="AD137" s="55"/>
    </row>
    <row r="138" spans="1:30" ht="12.75" customHeight="1" x14ac:dyDescent="0.4">
      <c r="A138" s="50"/>
      <c r="B138" s="50"/>
      <c r="C138" s="82"/>
      <c r="D138" s="84"/>
      <c r="H138" s="21"/>
      <c r="L138" s="21"/>
      <c r="AA138" s="55"/>
      <c r="AB138" s="55"/>
      <c r="AC138" s="55"/>
      <c r="AD138" s="55"/>
    </row>
    <row r="139" spans="1:30" ht="12.75" customHeight="1" x14ac:dyDescent="0.4">
      <c r="A139" s="50"/>
      <c r="B139" s="50"/>
      <c r="C139" s="82"/>
      <c r="D139" s="84"/>
      <c r="H139" s="21"/>
      <c r="L139" s="21"/>
      <c r="AA139" s="55"/>
      <c r="AB139" s="55"/>
      <c r="AC139" s="55"/>
      <c r="AD139" s="55"/>
    </row>
    <row r="140" spans="1:30" ht="12.75" customHeight="1" x14ac:dyDescent="0.4">
      <c r="A140" s="50"/>
      <c r="B140" s="50"/>
      <c r="C140" s="82"/>
      <c r="D140" s="84"/>
      <c r="H140" s="21"/>
      <c r="L140" s="21"/>
      <c r="AA140" s="55"/>
      <c r="AB140" s="55"/>
      <c r="AC140" s="55"/>
      <c r="AD140" s="55"/>
    </row>
    <row r="141" spans="1:30" ht="12.75" customHeight="1" x14ac:dyDescent="0.4">
      <c r="A141" s="50"/>
      <c r="B141" s="50"/>
      <c r="C141" s="82"/>
      <c r="D141" s="84"/>
      <c r="H141" s="21"/>
      <c r="L141" s="21"/>
      <c r="AA141" s="55"/>
      <c r="AB141" s="55"/>
      <c r="AC141" s="55"/>
      <c r="AD141" s="55"/>
    </row>
    <row r="142" spans="1:30" ht="12.75" customHeight="1" x14ac:dyDescent="0.4">
      <c r="A142" s="50"/>
      <c r="B142" s="50"/>
      <c r="C142" s="82"/>
      <c r="D142" s="84"/>
      <c r="H142" s="21"/>
      <c r="L142" s="21"/>
      <c r="AA142" s="55"/>
      <c r="AB142" s="55"/>
      <c r="AC142" s="55"/>
      <c r="AD142" s="55"/>
    </row>
    <row r="143" spans="1:30" ht="12.75" customHeight="1" x14ac:dyDescent="0.4">
      <c r="A143" s="50"/>
      <c r="B143" s="50"/>
      <c r="C143" s="82"/>
      <c r="D143" s="84"/>
      <c r="H143" s="21"/>
      <c r="L143" s="21"/>
      <c r="AA143" s="55"/>
      <c r="AB143" s="55"/>
      <c r="AC143" s="55"/>
      <c r="AD143" s="55"/>
    </row>
    <row r="144" spans="1:30" ht="12.75" customHeight="1" x14ac:dyDescent="0.4">
      <c r="A144" s="50"/>
      <c r="B144" s="50"/>
      <c r="C144" s="82"/>
      <c r="D144" s="84"/>
      <c r="H144" s="21"/>
      <c r="L144" s="21"/>
      <c r="AA144" s="55"/>
      <c r="AB144" s="55"/>
      <c r="AC144" s="55"/>
      <c r="AD144" s="55"/>
    </row>
    <row r="145" spans="1:30" ht="12.75" customHeight="1" x14ac:dyDescent="0.4">
      <c r="A145" s="50"/>
      <c r="B145" s="50"/>
      <c r="C145" s="82"/>
      <c r="D145" s="84"/>
      <c r="H145" s="21"/>
      <c r="L145" s="21"/>
      <c r="AA145" s="55"/>
      <c r="AB145" s="55"/>
      <c r="AC145" s="55"/>
      <c r="AD145" s="55"/>
    </row>
    <row r="146" spans="1:30" ht="12.75" customHeight="1" x14ac:dyDescent="0.4">
      <c r="A146" s="50"/>
      <c r="B146" s="50"/>
      <c r="C146" s="82"/>
      <c r="D146" s="84"/>
      <c r="H146" s="21"/>
      <c r="L146" s="21"/>
      <c r="AA146" s="55"/>
      <c r="AB146" s="55"/>
      <c r="AC146" s="55"/>
      <c r="AD146" s="55"/>
    </row>
    <row r="147" spans="1:30" ht="12.75" customHeight="1" x14ac:dyDescent="0.4">
      <c r="A147" s="50"/>
      <c r="B147" s="50"/>
      <c r="C147" s="82"/>
      <c r="D147" s="84"/>
      <c r="H147" s="21"/>
      <c r="L147" s="21"/>
      <c r="AA147" s="55"/>
      <c r="AB147" s="55"/>
      <c r="AC147" s="55"/>
      <c r="AD147" s="55"/>
    </row>
    <row r="148" spans="1:30" ht="12.75" customHeight="1" x14ac:dyDescent="0.4">
      <c r="A148" s="50"/>
      <c r="B148" s="50"/>
      <c r="C148" s="82"/>
      <c r="D148" s="84"/>
      <c r="H148" s="21"/>
      <c r="L148" s="21"/>
      <c r="AA148" s="55"/>
      <c r="AB148" s="55"/>
      <c r="AC148" s="55"/>
      <c r="AD148" s="55"/>
    </row>
    <row r="149" spans="1:30" ht="12.75" customHeight="1" x14ac:dyDescent="0.4">
      <c r="A149" s="50"/>
      <c r="B149" s="50"/>
      <c r="C149" s="82"/>
      <c r="D149" s="84"/>
      <c r="H149" s="21"/>
      <c r="L149" s="21"/>
      <c r="AA149" s="55"/>
      <c r="AB149" s="55"/>
      <c r="AC149" s="55"/>
      <c r="AD149" s="55"/>
    </row>
    <row r="150" spans="1:30" ht="12.75" customHeight="1" x14ac:dyDescent="0.4">
      <c r="A150" s="50"/>
      <c r="B150" s="50"/>
      <c r="C150" s="82"/>
      <c r="D150" s="84"/>
      <c r="H150" s="21"/>
      <c r="L150" s="21"/>
      <c r="AA150" s="55"/>
      <c r="AB150" s="55"/>
      <c r="AC150" s="55"/>
      <c r="AD150" s="55"/>
    </row>
    <row r="151" spans="1:30" ht="12.75" customHeight="1" x14ac:dyDescent="0.4">
      <c r="A151" s="50"/>
      <c r="B151" s="50"/>
      <c r="C151" s="82"/>
      <c r="D151" s="84"/>
      <c r="H151" s="21"/>
      <c r="L151" s="21"/>
      <c r="AA151" s="55"/>
      <c r="AB151" s="55"/>
      <c r="AC151" s="55"/>
      <c r="AD151" s="55"/>
    </row>
    <row r="152" spans="1:30" ht="12.75" customHeight="1" x14ac:dyDescent="0.4">
      <c r="A152" s="50"/>
      <c r="B152" s="50"/>
      <c r="C152" s="82"/>
      <c r="D152" s="84"/>
      <c r="H152" s="21"/>
      <c r="L152" s="21"/>
      <c r="AA152" s="55"/>
      <c r="AB152" s="55"/>
      <c r="AC152" s="55"/>
      <c r="AD152" s="55"/>
    </row>
    <row r="153" spans="1:30" ht="12.75" customHeight="1" x14ac:dyDescent="0.4">
      <c r="A153" s="50"/>
      <c r="B153" s="50"/>
      <c r="C153" s="82"/>
      <c r="D153" s="84"/>
      <c r="H153" s="21"/>
      <c r="L153" s="21"/>
      <c r="AA153" s="55"/>
      <c r="AB153" s="55"/>
      <c r="AC153" s="55"/>
      <c r="AD153" s="55"/>
    </row>
    <row r="154" spans="1:30" ht="12.75" customHeight="1" x14ac:dyDescent="0.4">
      <c r="A154" s="50"/>
      <c r="B154" s="50"/>
      <c r="C154" s="82"/>
      <c r="D154" s="84"/>
      <c r="H154" s="21"/>
      <c r="L154" s="21"/>
      <c r="AA154" s="55"/>
      <c r="AB154" s="55"/>
      <c r="AC154" s="55"/>
      <c r="AD154" s="55"/>
    </row>
    <row r="155" spans="1:30" ht="12.75" customHeight="1" x14ac:dyDescent="0.4">
      <c r="A155" s="50"/>
      <c r="B155" s="50"/>
      <c r="C155" s="82"/>
      <c r="D155" s="84"/>
      <c r="H155" s="21"/>
      <c r="L155" s="21"/>
      <c r="AA155" s="55"/>
      <c r="AB155" s="55"/>
      <c r="AC155" s="55"/>
      <c r="AD155" s="55"/>
    </row>
    <row r="156" spans="1:30" ht="12.75" customHeight="1" x14ac:dyDescent="0.4">
      <c r="A156" s="50"/>
      <c r="B156" s="50"/>
      <c r="C156" s="82"/>
      <c r="D156" s="84"/>
      <c r="H156" s="21"/>
      <c r="L156" s="21"/>
      <c r="AA156" s="55"/>
      <c r="AB156" s="55"/>
      <c r="AC156" s="55"/>
      <c r="AD156" s="55"/>
    </row>
    <row r="157" spans="1:30" ht="12.75" customHeight="1" x14ac:dyDescent="0.4">
      <c r="A157" s="50"/>
      <c r="B157" s="50"/>
      <c r="C157" s="82"/>
      <c r="D157" s="84"/>
      <c r="H157" s="21"/>
      <c r="L157" s="21"/>
      <c r="AA157" s="55"/>
      <c r="AB157" s="55"/>
      <c r="AC157" s="55"/>
      <c r="AD157" s="55"/>
    </row>
    <row r="158" spans="1:30" ht="12.75" customHeight="1" x14ac:dyDescent="0.4">
      <c r="A158" s="50"/>
      <c r="B158" s="50"/>
      <c r="C158" s="82"/>
      <c r="D158" s="84"/>
      <c r="H158" s="21"/>
      <c r="L158" s="21"/>
      <c r="AA158" s="55"/>
      <c r="AB158" s="55"/>
      <c r="AC158" s="55"/>
      <c r="AD158" s="55"/>
    </row>
    <row r="159" spans="1:30" ht="12.75" customHeight="1" x14ac:dyDescent="0.4">
      <c r="A159" s="50"/>
      <c r="B159" s="50"/>
      <c r="C159" s="82"/>
      <c r="D159" s="84"/>
      <c r="H159" s="21"/>
      <c r="L159" s="21"/>
      <c r="AA159" s="55"/>
      <c r="AB159" s="55"/>
      <c r="AC159" s="55"/>
      <c r="AD159" s="55"/>
    </row>
    <row r="160" spans="1:30" ht="12.75" customHeight="1" x14ac:dyDescent="0.4">
      <c r="A160" s="50"/>
      <c r="B160" s="50"/>
      <c r="C160" s="82"/>
      <c r="D160" s="84"/>
      <c r="H160" s="21"/>
      <c r="L160" s="21"/>
      <c r="AA160" s="55"/>
      <c r="AB160" s="55"/>
      <c r="AC160" s="55"/>
      <c r="AD160" s="55"/>
    </row>
    <row r="161" spans="1:30" ht="12.75" customHeight="1" x14ac:dyDescent="0.4">
      <c r="A161" s="50"/>
      <c r="B161" s="50"/>
      <c r="C161" s="82"/>
      <c r="D161" s="84"/>
      <c r="H161" s="21"/>
      <c r="L161" s="21"/>
      <c r="AA161" s="55"/>
      <c r="AB161" s="55"/>
      <c r="AC161" s="55"/>
      <c r="AD161" s="55"/>
    </row>
    <row r="162" spans="1:30" ht="12.75" customHeight="1" x14ac:dyDescent="0.4">
      <c r="A162" s="50"/>
      <c r="B162" s="50"/>
      <c r="C162" s="82"/>
      <c r="D162" s="84"/>
      <c r="H162" s="21"/>
      <c r="L162" s="21"/>
      <c r="AA162" s="55"/>
      <c r="AB162" s="55"/>
      <c r="AC162" s="55"/>
      <c r="AD162" s="55"/>
    </row>
    <row r="163" spans="1:30" ht="12.75" customHeight="1" x14ac:dyDescent="0.4">
      <c r="A163" s="50"/>
      <c r="B163" s="50"/>
      <c r="C163" s="82"/>
      <c r="D163" s="84"/>
      <c r="H163" s="21"/>
      <c r="L163" s="21"/>
      <c r="AA163" s="55"/>
      <c r="AB163" s="55"/>
      <c r="AC163" s="55"/>
      <c r="AD163" s="55"/>
    </row>
    <row r="164" spans="1:30" ht="12.75" customHeight="1" x14ac:dyDescent="0.4">
      <c r="A164" s="50"/>
      <c r="B164" s="50"/>
      <c r="C164" s="82"/>
      <c r="D164" s="84"/>
      <c r="H164" s="21"/>
      <c r="L164" s="21"/>
      <c r="AA164" s="55"/>
      <c r="AB164" s="55"/>
      <c r="AC164" s="55"/>
      <c r="AD164" s="55"/>
    </row>
    <row r="165" spans="1:30" ht="12.75" customHeight="1" x14ac:dyDescent="0.4">
      <c r="A165" s="50"/>
      <c r="B165" s="50"/>
      <c r="C165" s="82"/>
      <c r="D165" s="84"/>
      <c r="H165" s="21"/>
      <c r="L165" s="21"/>
      <c r="AA165" s="55"/>
      <c r="AB165" s="55"/>
      <c r="AC165" s="55"/>
      <c r="AD165" s="55"/>
    </row>
    <row r="166" spans="1:30" ht="12.75" customHeight="1" x14ac:dyDescent="0.4">
      <c r="A166" s="50"/>
      <c r="B166" s="50"/>
      <c r="C166" s="82"/>
      <c r="D166" s="84"/>
      <c r="H166" s="21"/>
      <c r="L166" s="21"/>
      <c r="AA166" s="55"/>
      <c r="AB166" s="55"/>
      <c r="AC166" s="55"/>
      <c r="AD166" s="55"/>
    </row>
    <row r="167" spans="1:30" ht="12.75" customHeight="1" x14ac:dyDescent="0.4">
      <c r="A167" s="50"/>
      <c r="B167" s="50"/>
      <c r="C167" s="82"/>
      <c r="D167" s="84"/>
      <c r="H167" s="21"/>
      <c r="L167" s="21"/>
      <c r="AA167" s="55"/>
      <c r="AB167" s="55"/>
      <c r="AC167" s="55"/>
      <c r="AD167" s="55"/>
    </row>
    <row r="168" spans="1:30" ht="12.75" customHeight="1" x14ac:dyDescent="0.4">
      <c r="A168" s="50"/>
      <c r="B168" s="50"/>
      <c r="C168" s="82"/>
      <c r="D168" s="84"/>
      <c r="H168" s="21"/>
      <c r="L168" s="21"/>
      <c r="AA168" s="55"/>
      <c r="AB168" s="55"/>
      <c r="AC168" s="55"/>
      <c r="AD168" s="55"/>
    </row>
    <row r="169" spans="1:30" ht="12.75" customHeight="1" x14ac:dyDescent="0.4">
      <c r="A169" s="50"/>
      <c r="B169" s="50"/>
      <c r="C169" s="82"/>
      <c r="D169" s="84"/>
      <c r="H169" s="21"/>
      <c r="L169" s="21"/>
      <c r="AA169" s="55"/>
      <c r="AB169" s="55"/>
      <c r="AC169" s="55"/>
      <c r="AD169" s="55"/>
    </row>
    <row r="170" spans="1:30" ht="12.75" customHeight="1" x14ac:dyDescent="0.4">
      <c r="A170" s="50"/>
      <c r="B170" s="50"/>
      <c r="C170" s="82"/>
      <c r="D170" s="84"/>
      <c r="H170" s="21"/>
      <c r="L170" s="21"/>
      <c r="AA170" s="55"/>
      <c r="AB170" s="55"/>
      <c r="AC170" s="55"/>
      <c r="AD170" s="55"/>
    </row>
    <row r="171" spans="1:30" ht="12.75" customHeight="1" x14ac:dyDescent="0.4">
      <c r="A171" s="50"/>
      <c r="B171" s="50"/>
      <c r="C171" s="82"/>
      <c r="D171" s="84"/>
      <c r="H171" s="21"/>
      <c r="L171" s="21"/>
      <c r="AA171" s="55"/>
      <c r="AB171" s="55"/>
      <c r="AC171" s="55"/>
      <c r="AD171" s="55"/>
    </row>
    <row r="172" spans="1:30" ht="12.75" customHeight="1" x14ac:dyDescent="0.4">
      <c r="A172" s="50"/>
      <c r="B172" s="50"/>
      <c r="C172" s="82"/>
      <c r="D172" s="84"/>
      <c r="H172" s="21"/>
      <c r="L172" s="21"/>
      <c r="AA172" s="55"/>
      <c r="AB172" s="55"/>
      <c r="AC172" s="55"/>
      <c r="AD172" s="55"/>
    </row>
    <row r="173" spans="1:30" ht="12.75" customHeight="1" x14ac:dyDescent="0.4">
      <c r="A173" s="50"/>
      <c r="B173" s="50"/>
      <c r="C173" s="82"/>
      <c r="D173" s="84"/>
      <c r="H173" s="21"/>
      <c r="L173" s="21"/>
      <c r="AA173" s="55"/>
      <c r="AB173" s="55"/>
      <c r="AC173" s="55"/>
      <c r="AD173" s="55"/>
    </row>
    <row r="174" spans="1:30" ht="12.75" customHeight="1" x14ac:dyDescent="0.4">
      <c r="A174" s="50"/>
      <c r="B174" s="50"/>
      <c r="C174" s="82"/>
      <c r="D174" s="84"/>
      <c r="H174" s="21"/>
      <c r="L174" s="21"/>
      <c r="AA174" s="55"/>
      <c r="AB174" s="55"/>
      <c r="AC174" s="55"/>
      <c r="AD174" s="55"/>
    </row>
    <row r="175" spans="1:30" ht="12.75" customHeight="1" x14ac:dyDescent="0.4">
      <c r="A175" s="50"/>
      <c r="B175" s="50"/>
      <c r="C175" s="82"/>
      <c r="D175" s="84"/>
      <c r="H175" s="21"/>
      <c r="L175" s="21"/>
      <c r="AA175" s="55"/>
      <c r="AB175" s="55"/>
      <c r="AC175" s="55"/>
      <c r="AD175" s="55"/>
    </row>
    <row r="176" spans="1:30" ht="12.75" customHeight="1" x14ac:dyDescent="0.4">
      <c r="A176" s="50"/>
      <c r="B176" s="50"/>
      <c r="C176" s="82"/>
      <c r="D176" s="84"/>
      <c r="H176" s="21"/>
      <c r="L176" s="21"/>
      <c r="AA176" s="55"/>
      <c r="AB176" s="55"/>
      <c r="AC176" s="55"/>
      <c r="AD176" s="55"/>
    </row>
    <row r="177" spans="1:30" ht="12.75" customHeight="1" x14ac:dyDescent="0.4">
      <c r="A177" s="50"/>
      <c r="B177" s="50"/>
      <c r="C177" s="82"/>
      <c r="D177" s="84"/>
      <c r="H177" s="21"/>
      <c r="L177" s="21"/>
      <c r="AA177" s="55"/>
      <c r="AB177" s="55"/>
      <c r="AC177" s="55"/>
      <c r="AD177" s="55"/>
    </row>
    <row r="178" spans="1:30" ht="12.75" customHeight="1" x14ac:dyDescent="0.4">
      <c r="A178" s="50"/>
      <c r="B178" s="50"/>
      <c r="C178" s="82"/>
      <c r="D178" s="84"/>
      <c r="H178" s="21"/>
      <c r="L178" s="21"/>
      <c r="AA178" s="55"/>
      <c r="AB178" s="55"/>
      <c r="AC178" s="55"/>
      <c r="AD178" s="55"/>
    </row>
    <row r="179" spans="1:30" ht="12.75" customHeight="1" x14ac:dyDescent="0.4">
      <c r="A179" s="50"/>
      <c r="B179" s="50"/>
      <c r="C179" s="82"/>
      <c r="D179" s="84"/>
      <c r="H179" s="21"/>
      <c r="L179" s="21"/>
      <c r="AA179" s="55"/>
      <c r="AB179" s="55"/>
      <c r="AC179" s="55"/>
      <c r="AD179" s="55"/>
    </row>
    <row r="180" spans="1:30" ht="12.75" customHeight="1" x14ac:dyDescent="0.4">
      <c r="A180" s="50"/>
      <c r="B180" s="50"/>
      <c r="C180" s="82"/>
      <c r="D180" s="84"/>
      <c r="H180" s="21"/>
      <c r="L180" s="21"/>
      <c r="AA180" s="55"/>
      <c r="AB180" s="55"/>
      <c r="AC180" s="55"/>
      <c r="AD180" s="55"/>
    </row>
    <row r="181" spans="1:30" ht="12.75" customHeight="1" x14ac:dyDescent="0.4">
      <c r="A181" s="50"/>
      <c r="B181" s="50"/>
      <c r="C181" s="82"/>
      <c r="D181" s="84"/>
      <c r="H181" s="21"/>
      <c r="L181" s="21"/>
      <c r="AA181" s="55"/>
      <c r="AB181" s="55"/>
      <c r="AC181" s="55"/>
      <c r="AD181" s="55"/>
    </row>
    <row r="182" spans="1:30" ht="12.75" customHeight="1" x14ac:dyDescent="0.4">
      <c r="A182" s="50"/>
      <c r="B182" s="50"/>
      <c r="C182" s="82"/>
      <c r="D182" s="84"/>
      <c r="H182" s="21"/>
      <c r="L182" s="21"/>
      <c r="AA182" s="55"/>
      <c r="AB182" s="55"/>
      <c r="AC182" s="55"/>
      <c r="AD182" s="55"/>
    </row>
    <row r="183" spans="1:30" ht="12.75" customHeight="1" x14ac:dyDescent="0.4">
      <c r="A183" s="50"/>
      <c r="B183" s="50"/>
      <c r="C183" s="82"/>
      <c r="D183" s="84"/>
      <c r="H183" s="21"/>
      <c r="L183" s="21"/>
      <c r="AA183" s="55"/>
      <c r="AB183" s="55"/>
      <c r="AC183" s="55"/>
      <c r="AD183" s="55"/>
    </row>
    <row r="184" spans="1:30" ht="12.75" customHeight="1" x14ac:dyDescent="0.4">
      <c r="A184" s="50"/>
      <c r="B184" s="50"/>
      <c r="C184" s="82"/>
      <c r="D184" s="84"/>
      <c r="H184" s="21"/>
      <c r="L184" s="21"/>
      <c r="AA184" s="55"/>
      <c r="AB184" s="55"/>
      <c r="AC184" s="55"/>
      <c r="AD184" s="55"/>
    </row>
    <row r="185" spans="1:30" ht="12.75" customHeight="1" x14ac:dyDescent="0.4">
      <c r="A185" s="50"/>
      <c r="B185" s="50"/>
      <c r="C185" s="82"/>
      <c r="D185" s="84"/>
      <c r="H185" s="21"/>
      <c r="L185" s="21"/>
      <c r="AA185" s="55"/>
      <c r="AB185" s="55"/>
      <c r="AC185" s="55"/>
      <c r="AD185" s="55"/>
    </row>
    <row r="186" spans="1:30" ht="12.75" customHeight="1" x14ac:dyDescent="0.4">
      <c r="A186" s="50"/>
      <c r="B186" s="50"/>
      <c r="C186" s="82"/>
      <c r="D186" s="84"/>
      <c r="H186" s="21"/>
      <c r="L186" s="21"/>
      <c r="AA186" s="55"/>
      <c r="AB186" s="55"/>
      <c r="AC186" s="55"/>
      <c r="AD186" s="55"/>
    </row>
    <row r="187" spans="1:30" ht="12.75" customHeight="1" x14ac:dyDescent="0.4">
      <c r="A187" s="50"/>
      <c r="B187" s="50"/>
      <c r="C187" s="82"/>
      <c r="D187" s="84"/>
      <c r="H187" s="21"/>
      <c r="L187" s="21"/>
      <c r="AA187" s="55"/>
      <c r="AB187" s="55"/>
      <c r="AC187" s="55"/>
      <c r="AD187" s="55"/>
    </row>
    <row r="188" spans="1:30" ht="12.75" customHeight="1" x14ac:dyDescent="0.4">
      <c r="A188" s="50"/>
      <c r="B188" s="50"/>
      <c r="C188" s="82"/>
      <c r="D188" s="84"/>
      <c r="H188" s="21"/>
      <c r="L188" s="21"/>
      <c r="AA188" s="55"/>
      <c r="AB188" s="55"/>
      <c r="AC188" s="55"/>
      <c r="AD188" s="55"/>
    </row>
    <row r="189" spans="1:30" ht="12.75" customHeight="1" x14ac:dyDescent="0.4">
      <c r="A189" s="50"/>
      <c r="B189" s="50"/>
      <c r="C189" s="82"/>
      <c r="D189" s="84"/>
      <c r="H189" s="21"/>
      <c r="L189" s="21"/>
      <c r="AA189" s="55"/>
      <c r="AB189" s="55"/>
      <c r="AC189" s="55"/>
      <c r="AD189" s="55"/>
    </row>
    <row r="190" spans="1:30" ht="12.75" customHeight="1" x14ac:dyDescent="0.4">
      <c r="A190" s="50"/>
      <c r="B190" s="50"/>
      <c r="C190" s="82"/>
      <c r="D190" s="84"/>
      <c r="H190" s="21"/>
      <c r="L190" s="21"/>
      <c r="AA190" s="55"/>
      <c r="AB190" s="55"/>
      <c r="AC190" s="55"/>
      <c r="AD190" s="55"/>
    </row>
    <row r="191" spans="1:30" ht="12.75" customHeight="1" x14ac:dyDescent="0.4">
      <c r="A191" s="50"/>
      <c r="B191" s="50"/>
      <c r="C191" s="82"/>
      <c r="D191" s="84"/>
      <c r="H191" s="21"/>
      <c r="L191" s="21"/>
      <c r="AA191" s="55"/>
      <c r="AB191" s="55"/>
      <c r="AC191" s="55"/>
      <c r="AD191" s="55"/>
    </row>
    <row r="192" spans="1:30" ht="12.75" customHeight="1" x14ac:dyDescent="0.4">
      <c r="A192" s="50"/>
      <c r="B192" s="50"/>
      <c r="C192" s="82"/>
      <c r="D192" s="84"/>
      <c r="H192" s="21"/>
      <c r="L192" s="21"/>
      <c r="AA192" s="55"/>
      <c r="AB192" s="55"/>
      <c r="AC192" s="55"/>
      <c r="AD192" s="55"/>
    </row>
    <row r="193" spans="1:30" ht="12.75" customHeight="1" x14ac:dyDescent="0.4">
      <c r="A193" s="50"/>
      <c r="B193" s="50"/>
      <c r="C193" s="82"/>
      <c r="D193" s="84"/>
      <c r="H193" s="21"/>
      <c r="L193" s="21"/>
      <c r="AA193" s="55"/>
      <c r="AB193" s="55"/>
      <c r="AC193" s="55"/>
      <c r="AD193" s="55"/>
    </row>
    <row r="194" spans="1:30" ht="12.75" customHeight="1" x14ac:dyDescent="0.4">
      <c r="A194" s="50"/>
      <c r="B194" s="50"/>
      <c r="C194" s="82"/>
      <c r="D194" s="84"/>
      <c r="H194" s="21"/>
      <c r="L194" s="21"/>
      <c r="AA194" s="55"/>
      <c r="AB194" s="55"/>
      <c r="AC194" s="55"/>
      <c r="AD194" s="55"/>
    </row>
    <row r="195" spans="1:30" ht="12.75" customHeight="1" x14ac:dyDescent="0.4">
      <c r="A195" s="50"/>
      <c r="B195" s="50"/>
      <c r="C195" s="82"/>
      <c r="D195" s="84"/>
      <c r="H195" s="21"/>
      <c r="L195" s="21"/>
      <c r="AA195" s="55"/>
      <c r="AB195" s="55"/>
      <c r="AC195" s="55"/>
      <c r="AD195" s="55"/>
    </row>
    <row r="196" spans="1:30" ht="12.75" customHeight="1" x14ac:dyDescent="0.4">
      <c r="A196" s="50"/>
      <c r="B196" s="50"/>
      <c r="C196" s="82"/>
      <c r="D196" s="84"/>
      <c r="H196" s="21"/>
      <c r="L196" s="21"/>
      <c r="AA196" s="55"/>
      <c r="AB196" s="55"/>
      <c r="AC196" s="55"/>
      <c r="AD196" s="55"/>
    </row>
    <row r="197" spans="1:30" ht="12.75" customHeight="1" x14ac:dyDescent="0.4">
      <c r="A197" s="50"/>
      <c r="B197" s="50"/>
      <c r="C197" s="82"/>
      <c r="D197" s="84"/>
      <c r="H197" s="21"/>
      <c r="L197" s="21"/>
      <c r="AA197" s="55"/>
      <c r="AB197" s="55"/>
      <c r="AC197" s="55"/>
      <c r="AD197" s="55"/>
    </row>
    <row r="198" spans="1:30" ht="12.75" customHeight="1" x14ac:dyDescent="0.4">
      <c r="A198" s="50"/>
      <c r="B198" s="50"/>
      <c r="C198" s="82"/>
      <c r="D198" s="84"/>
      <c r="H198" s="21"/>
      <c r="L198" s="21"/>
      <c r="AA198" s="55"/>
      <c r="AB198" s="55"/>
      <c r="AC198" s="55"/>
      <c r="AD198" s="55"/>
    </row>
    <row r="199" spans="1:30" ht="12.75" customHeight="1" x14ac:dyDescent="0.4">
      <c r="A199" s="50"/>
      <c r="B199" s="50"/>
      <c r="C199" s="82"/>
      <c r="D199" s="84"/>
      <c r="H199" s="21"/>
      <c r="L199" s="21"/>
      <c r="AA199" s="55"/>
      <c r="AB199" s="55"/>
      <c r="AC199" s="55"/>
      <c r="AD199" s="55"/>
    </row>
    <row r="200" spans="1:30" ht="12.75" customHeight="1" x14ac:dyDescent="0.4">
      <c r="A200" s="50"/>
      <c r="B200" s="50"/>
      <c r="C200" s="82"/>
      <c r="D200" s="84"/>
      <c r="H200" s="21"/>
      <c r="L200" s="21"/>
      <c r="AA200" s="55"/>
      <c r="AB200" s="55"/>
      <c r="AC200" s="55"/>
      <c r="AD200" s="55"/>
    </row>
    <row r="201" spans="1:30" ht="12.75" customHeight="1" x14ac:dyDescent="0.4">
      <c r="A201" s="50"/>
      <c r="B201" s="50"/>
      <c r="C201" s="82"/>
      <c r="D201" s="84"/>
      <c r="H201" s="21"/>
      <c r="L201" s="21"/>
      <c r="AA201" s="55"/>
      <c r="AB201" s="55"/>
      <c r="AC201" s="55"/>
      <c r="AD201" s="55"/>
    </row>
    <row r="202" spans="1:30" ht="12.75" customHeight="1" x14ac:dyDescent="0.4">
      <c r="A202" s="50"/>
      <c r="B202" s="50"/>
      <c r="C202" s="82"/>
      <c r="D202" s="84"/>
      <c r="H202" s="21"/>
      <c r="L202" s="21"/>
      <c r="AA202" s="55"/>
      <c r="AB202" s="55"/>
      <c r="AC202" s="55"/>
      <c r="AD202" s="55"/>
    </row>
    <row r="203" spans="1:30" ht="12.75" customHeight="1" x14ac:dyDescent="0.4">
      <c r="A203" s="50"/>
      <c r="B203" s="50"/>
      <c r="C203" s="82"/>
      <c r="D203" s="84"/>
      <c r="H203" s="21"/>
      <c r="L203" s="21"/>
      <c r="AA203" s="55"/>
      <c r="AB203" s="55"/>
      <c r="AC203" s="55"/>
      <c r="AD203" s="55"/>
    </row>
    <row r="204" spans="1:30" ht="12.75" customHeight="1" x14ac:dyDescent="0.4">
      <c r="A204" s="50"/>
      <c r="B204" s="50"/>
      <c r="C204" s="82"/>
      <c r="D204" s="84"/>
      <c r="H204" s="21"/>
      <c r="L204" s="21"/>
      <c r="AA204" s="55"/>
      <c r="AB204" s="55"/>
      <c r="AC204" s="55"/>
      <c r="AD204" s="55"/>
    </row>
    <row r="205" spans="1:30" ht="12.75" customHeight="1" x14ac:dyDescent="0.4">
      <c r="A205" s="50"/>
      <c r="B205" s="50"/>
      <c r="C205" s="82"/>
      <c r="D205" s="84"/>
      <c r="H205" s="21"/>
      <c r="L205" s="21"/>
      <c r="AA205" s="55"/>
      <c r="AB205" s="55"/>
      <c r="AC205" s="55"/>
      <c r="AD205" s="55"/>
    </row>
    <row r="206" spans="1:30" ht="12.75" customHeight="1" x14ac:dyDescent="0.4">
      <c r="A206" s="50"/>
      <c r="B206" s="50"/>
      <c r="C206" s="82"/>
      <c r="D206" s="84"/>
      <c r="H206" s="21"/>
      <c r="L206" s="21"/>
      <c r="AA206" s="55"/>
      <c r="AB206" s="55"/>
      <c r="AC206" s="55"/>
      <c r="AD206" s="55"/>
    </row>
    <row r="207" spans="1:30" ht="12.75" customHeight="1" x14ac:dyDescent="0.4">
      <c r="A207" s="50"/>
      <c r="B207" s="50"/>
      <c r="C207" s="82"/>
      <c r="D207" s="84"/>
      <c r="H207" s="21"/>
      <c r="L207" s="21"/>
      <c r="AA207" s="55"/>
      <c r="AB207" s="55"/>
      <c r="AC207" s="55"/>
      <c r="AD207" s="55"/>
    </row>
    <row r="208" spans="1:30" ht="12.75" customHeight="1" x14ac:dyDescent="0.4">
      <c r="A208" s="50"/>
      <c r="B208" s="50"/>
      <c r="C208" s="82"/>
      <c r="D208" s="84"/>
      <c r="H208" s="21"/>
      <c r="L208" s="21"/>
      <c r="AA208" s="55"/>
      <c r="AB208" s="55"/>
      <c r="AC208" s="55"/>
      <c r="AD208" s="55"/>
    </row>
    <row r="209" spans="1:30" ht="12.75" customHeight="1" x14ac:dyDescent="0.4">
      <c r="A209" s="50"/>
      <c r="B209" s="50"/>
      <c r="C209" s="82"/>
      <c r="D209" s="84"/>
      <c r="H209" s="21"/>
      <c r="L209" s="21"/>
      <c r="AA209" s="55"/>
      <c r="AB209" s="55"/>
      <c r="AC209" s="55"/>
      <c r="AD209" s="55"/>
    </row>
    <row r="210" spans="1:30" ht="12.75" customHeight="1" x14ac:dyDescent="0.4">
      <c r="A210" s="50"/>
      <c r="B210" s="50"/>
      <c r="C210" s="82"/>
      <c r="D210" s="84"/>
      <c r="H210" s="21"/>
      <c r="L210" s="21"/>
      <c r="AA210" s="55"/>
      <c r="AB210" s="55"/>
      <c r="AC210" s="55"/>
      <c r="AD210" s="55"/>
    </row>
    <row r="211" spans="1:30" ht="12.75" customHeight="1" x14ac:dyDescent="0.4">
      <c r="A211" s="50"/>
      <c r="B211" s="50"/>
      <c r="C211" s="82"/>
      <c r="D211" s="84"/>
      <c r="H211" s="21"/>
      <c r="L211" s="21"/>
      <c r="AA211" s="55"/>
      <c r="AB211" s="55"/>
      <c r="AC211" s="55"/>
      <c r="AD211" s="55"/>
    </row>
    <row r="212" spans="1:30" ht="12.75" customHeight="1" x14ac:dyDescent="0.4">
      <c r="A212" s="50"/>
      <c r="B212" s="50"/>
      <c r="C212" s="82"/>
      <c r="D212" s="84"/>
      <c r="H212" s="21"/>
      <c r="L212" s="21"/>
      <c r="AA212" s="55"/>
      <c r="AB212" s="55"/>
      <c r="AC212" s="55"/>
      <c r="AD212" s="55"/>
    </row>
    <row r="213" spans="1:30" ht="12.75" customHeight="1" x14ac:dyDescent="0.4">
      <c r="A213" s="50"/>
      <c r="B213" s="50"/>
      <c r="C213" s="82"/>
      <c r="D213" s="84"/>
      <c r="H213" s="21"/>
      <c r="L213" s="21"/>
      <c r="AA213" s="55"/>
      <c r="AB213" s="55"/>
      <c r="AC213" s="55"/>
      <c r="AD213" s="55"/>
    </row>
    <row r="214" spans="1:30" ht="12.75" customHeight="1" x14ac:dyDescent="0.4">
      <c r="A214" s="50"/>
      <c r="B214" s="50"/>
      <c r="C214" s="82"/>
      <c r="D214" s="84"/>
      <c r="H214" s="21"/>
      <c r="L214" s="21"/>
      <c r="AA214" s="55"/>
      <c r="AB214" s="55"/>
      <c r="AC214" s="55"/>
      <c r="AD214" s="55"/>
    </row>
    <row r="215" spans="1:30" ht="12.75" customHeight="1" x14ac:dyDescent="0.4">
      <c r="A215" s="50"/>
      <c r="B215" s="50"/>
      <c r="C215" s="82"/>
      <c r="D215" s="84"/>
      <c r="H215" s="21"/>
      <c r="L215" s="21"/>
      <c r="AA215" s="55"/>
      <c r="AB215" s="55"/>
      <c r="AC215" s="55"/>
      <c r="AD215" s="55"/>
    </row>
    <row r="216" spans="1:30" ht="12.75" customHeight="1" x14ac:dyDescent="0.4">
      <c r="A216" s="50"/>
      <c r="B216" s="50"/>
      <c r="C216" s="82"/>
      <c r="D216" s="84"/>
      <c r="H216" s="21"/>
      <c r="L216" s="21"/>
      <c r="AA216" s="55"/>
      <c r="AB216" s="55"/>
      <c r="AC216" s="55"/>
      <c r="AD216" s="55"/>
    </row>
    <row r="217" spans="1:30" ht="12.75" customHeight="1" x14ac:dyDescent="0.4">
      <c r="A217" s="50"/>
      <c r="B217" s="50"/>
      <c r="C217" s="82"/>
      <c r="D217" s="84"/>
      <c r="H217" s="21"/>
      <c r="L217" s="21"/>
      <c r="AA217" s="55"/>
      <c r="AB217" s="55"/>
      <c r="AC217" s="55"/>
      <c r="AD217" s="55"/>
    </row>
    <row r="218" spans="1:30" ht="12.75" customHeight="1" x14ac:dyDescent="0.4">
      <c r="A218" s="50"/>
      <c r="B218" s="50"/>
      <c r="C218" s="82"/>
      <c r="D218" s="84"/>
      <c r="H218" s="21"/>
      <c r="L218" s="21"/>
      <c r="AA218" s="55"/>
      <c r="AB218" s="55"/>
      <c r="AC218" s="55"/>
      <c r="AD218" s="55"/>
    </row>
    <row r="219" spans="1:30" ht="12.75" customHeight="1" x14ac:dyDescent="0.4">
      <c r="A219" s="50"/>
      <c r="B219" s="50"/>
      <c r="C219" s="82"/>
      <c r="D219" s="84"/>
      <c r="H219" s="21"/>
      <c r="L219" s="21"/>
      <c r="AA219" s="55"/>
      <c r="AB219" s="55"/>
      <c r="AC219" s="55"/>
      <c r="AD219" s="55"/>
    </row>
    <row r="220" spans="1:30" ht="12.75" customHeight="1" x14ac:dyDescent="0.4">
      <c r="A220" s="50"/>
      <c r="B220" s="50"/>
      <c r="C220" s="82"/>
      <c r="D220" s="84"/>
      <c r="H220" s="21"/>
      <c r="L220" s="21"/>
      <c r="AA220" s="55"/>
      <c r="AB220" s="55"/>
      <c r="AC220" s="55"/>
      <c r="AD220" s="55"/>
    </row>
    <row r="221" spans="1:30" ht="12.75" customHeight="1" x14ac:dyDescent="0.4">
      <c r="A221" s="50"/>
      <c r="B221" s="50"/>
      <c r="C221" s="82"/>
      <c r="D221" s="84"/>
      <c r="H221" s="21"/>
      <c r="L221" s="21"/>
      <c r="AA221" s="55"/>
      <c r="AB221" s="55"/>
      <c r="AC221" s="55"/>
      <c r="AD221" s="55"/>
    </row>
    <row r="222" spans="1:30" ht="12.75" customHeight="1" x14ac:dyDescent="0.4">
      <c r="A222" s="50"/>
      <c r="B222" s="50"/>
      <c r="C222" s="82"/>
      <c r="D222" s="84"/>
      <c r="H222" s="21"/>
      <c r="L222" s="21"/>
      <c r="AA222" s="55"/>
      <c r="AB222" s="55"/>
      <c r="AC222" s="55"/>
      <c r="AD222" s="55"/>
    </row>
    <row r="223" spans="1:30" ht="12.75" customHeight="1" x14ac:dyDescent="0.4">
      <c r="A223" s="50"/>
      <c r="B223" s="50"/>
      <c r="C223" s="82"/>
      <c r="D223" s="84"/>
      <c r="H223" s="21"/>
      <c r="L223" s="21"/>
      <c r="AA223" s="55"/>
      <c r="AB223" s="55"/>
      <c r="AC223" s="55"/>
      <c r="AD223" s="55"/>
    </row>
    <row r="224" spans="1:30" ht="12.75" customHeight="1" x14ac:dyDescent="0.4">
      <c r="A224" s="50"/>
      <c r="B224" s="50"/>
      <c r="C224" s="82"/>
      <c r="D224" s="84"/>
      <c r="H224" s="21"/>
      <c r="L224" s="21"/>
      <c r="AA224" s="55"/>
      <c r="AB224" s="55"/>
      <c r="AC224" s="55"/>
      <c r="AD224" s="55"/>
    </row>
    <row r="225" spans="1:30" ht="12.75" customHeight="1" x14ac:dyDescent="0.4">
      <c r="A225" s="50"/>
      <c r="B225" s="50"/>
      <c r="C225" s="82"/>
      <c r="D225" s="84"/>
      <c r="H225" s="21"/>
      <c r="L225" s="21"/>
      <c r="AA225" s="55"/>
      <c r="AB225" s="55"/>
      <c r="AC225" s="55"/>
      <c r="AD225" s="55"/>
    </row>
    <row r="226" spans="1:30" ht="12.75" customHeight="1" x14ac:dyDescent="0.4">
      <c r="A226" s="50"/>
      <c r="B226" s="50"/>
      <c r="C226" s="82"/>
      <c r="D226" s="84"/>
      <c r="H226" s="21"/>
      <c r="L226" s="21"/>
      <c r="AA226" s="55"/>
      <c r="AB226" s="55"/>
      <c r="AC226" s="55"/>
      <c r="AD226" s="55"/>
    </row>
    <row r="227" spans="1:30" ht="12.75" customHeight="1" x14ac:dyDescent="0.4">
      <c r="A227" s="50"/>
      <c r="B227" s="50"/>
      <c r="C227" s="82"/>
      <c r="D227" s="84"/>
      <c r="H227" s="21"/>
      <c r="L227" s="21"/>
      <c r="AA227" s="55"/>
      <c r="AB227" s="55"/>
      <c r="AC227" s="55"/>
      <c r="AD227" s="55"/>
    </row>
    <row r="228" spans="1:30" ht="12.75" customHeight="1" x14ac:dyDescent="0.4">
      <c r="A228" s="50"/>
      <c r="B228" s="50"/>
      <c r="C228" s="82"/>
      <c r="D228" s="84"/>
      <c r="H228" s="21"/>
      <c r="L228" s="21"/>
      <c r="AA228" s="55"/>
      <c r="AB228" s="55"/>
      <c r="AC228" s="55"/>
      <c r="AD228" s="55"/>
    </row>
    <row r="229" spans="1:30" ht="12.75" customHeight="1" x14ac:dyDescent="0.4">
      <c r="A229" s="50"/>
      <c r="B229" s="50"/>
      <c r="C229" s="82"/>
      <c r="D229" s="84"/>
      <c r="H229" s="21"/>
      <c r="L229" s="21"/>
      <c r="AA229" s="55"/>
      <c r="AB229" s="55"/>
      <c r="AC229" s="55"/>
      <c r="AD229" s="55"/>
    </row>
    <row r="230" spans="1:30" ht="12.75" customHeight="1" x14ac:dyDescent="0.4">
      <c r="A230" s="50"/>
      <c r="B230" s="50"/>
      <c r="C230" s="82"/>
      <c r="D230" s="84"/>
      <c r="H230" s="21"/>
      <c r="L230" s="21"/>
      <c r="AA230" s="55"/>
      <c r="AB230" s="55"/>
      <c r="AC230" s="55"/>
      <c r="AD230" s="55"/>
    </row>
    <row r="231" spans="1:30" ht="12.75" customHeight="1" x14ac:dyDescent="0.4">
      <c r="A231" s="50"/>
      <c r="B231" s="50"/>
      <c r="C231" s="82"/>
      <c r="D231" s="84"/>
      <c r="H231" s="21"/>
      <c r="L231" s="21"/>
      <c r="AA231" s="55"/>
      <c r="AB231" s="55"/>
      <c r="AC231" s="55"/>
      <c r="AD231" s="55"/>
    </row>
    <row r="232" spans="1:30" ht="12.75" customHeight="1" x14ac:dyDescent="0.4">
      <c r="A232" s="50"/>
      <c r="B232" s="50"/>
      <c r="C232" s="82"/>
      <c r="D232" s="84"/>
      <c r="H232" s="21"/>
      <c r="L232" s="21"/>
      <c r="AA232" s="55"/>
      <c r="AB232" s="55"/>
      <c r="AC232" s="55"/>
      <c r="AD232" s="55"/>
    </row>
    <row r="233" spans="1:30" ht="12.75" customHeight="1" x14ac:dyDescent="0.4">
      <c r="A233" s="50"/>
      <c r="B233" s="50"/>
      <c r="C233" s="82"/>
      <c r="D233" s="84"/>
      <c r="H233" s="21"/>
      <c r="L233" s="21"/>
      <c r="AA233" s="55"/>
      <c r="AB233" s="55"/>
      <c r="AC233" s="55"/>
      <c r="AD233" s="55"/>
    </row>
    <row r="234" spans="1:30" ht="12.75" customHeight="1" x14ac:dyDescent="0.4">
      <c r="A234" s="50"/>
      <c r="B234" s="50"/>
      <c r="C234" s="82"/>
      <c r="D234" s="84"/>
      <c r="H234" s="21"/>
      <c r="L234" s="21"/>
      <c r="AA234" s="55"/>
      <c r="AB234" s="55"/>
      <c r="AC234" s="55"/>
      <c r="AD234" s="55"/>
    </row>
    <row r="235" spans="1:30" ht="12.75" customHeight="1" x14ac:dyDescent="0.4">
      <c r="A235" s="50"/>
      <c r="B235" s="50"/>
      <c r="C235" s="82"/>
      <c r="D235" s="84"/>
      <c r="H235" s="21"/>
      <c r="L235" s="21"/>
      <c r="AA235" s="55"/>
      <c r="AB235" s="55"/>
      <c r="AC235" s="55"/>
      <c r="AD235" s="55"/>
    </row>
    <row r="236" spans="1:30" ht="12.75" customHeight="1" x14ac:dyDescent="0.4">
      <c r="A236" s="50"/>
      <c r="B236" s="50"/>
      <c r="C236" s="82"/>
      <c r="D236" s="84"/>
      <c r="H236" s="21"/>
      <c r="L236" s="21"/>
      <c r="AA236" s="55"/>
      <c r="AB236" s="55"/>
      <c r="AC236" s="55"/>
      <c r="AD236" s="55"/>
    </row>
    <row r="237" spans="1:30" ht="12.75" customHeight="1" x14ac:dyDescent="0.4">
      <c r="A237" s="50"/>
      <c r="B237" s="50"/>
      <c r="C237" s="82"/>
      <c r="D237" s="84"/>
      <c r="H237" s="21"/>
      <c r="L237" s="21"/>
      <c r="AA237" s="55"/>
      <c r="AB237" s="55"/>
      <c r="AC237" s="55"/>
      <c r="AD237" s="55"/>
    </row>
    <row r="238" spans="1:30" ht="12.75" customHeight="1" x14ac:dyDescent="0.4">
      <c r="A238" s="50"/>
      <c r="B238" s="50"/>
      <c r="C238" s="82"/>
      <c r="D238" s="84"/>
      <c r="H238" s="21"/>
      <c r="L238" s="21"/>
      <c r="AA238" s="55"/>
      <c r="AB238" s="55"/>
      <c r="AC238" s="55"/>
      <c r="AD238" s="55"/>
    </row>
    <row r="239" spans="1:30" ht="12.75" customHeight="1" x14ac:dyDescent="0.4">
      <c r="A239" s="50"/>
      <c r="B239" s="50"/>
      <c r="C239" s="82"/>
      <c r="D239" s="84"/>
      <c r="H239" s="21"/>
      <c r="L239" s="21"/>
      <c r="AA239" s="55"/>
      <c r="AB239" s="55"/>
      <c r="AC239" s="55"/>
      <c r="AD239" s="55"/>
    </row>
    <row r="240" spans="1:30" ht="12.75" customHeight="1" x14ac:dyDescent="0.4">
      <c r="A240" s="50"/>
      <c r="B240" s="50"/>
      <c r="C240" s="82"/>
      <c r="D240" s="84"/>
      <c r="H240" s="21"/>
      <c r="L240" s="21"/>
      <c r="AA240" s="55"/>
      <c r="AB240" s="55"/>
      <c r="AC240" s="55"/>
      <c r="AD240" s="55"/>
    </row>
    <row r="241" spans="1:30" ht="12.75" customHeight="1" x14ac:dyDescent="0.4">
      <c r="A241" s="50"/>
      <c r="B241" s="50"/>
      <c r="C241" s="82"/>
      <c r="D241" s="84"/>
      <c r="H241" s="21"/>
      <c r="L241" s="21"/>
      <c r="AA241" s="55"/>
      <c r="AB241" s="55"/>
      <c r="AC241" s="55"/>
      <c r="AD241" s="55"/>
    </row>
    <row r="242" spans="1:30" ht="12.75" customHeight="1" x14ac:dyDescent="0.4">
      <c r="A242" s="50"/>
      <c r="B242" s="50"/>
      <c r="C242" s="82"/>
      <c r="D242" s="84"/>
      <c r="H242" s="21"/>
      <c r="L242" s="21"/>
      <c r="AA242" s="55"/>
      <c r="AB242" s="55"/>
      <c r="AC242" s="55"/>
      <c r="AD242" s="55"/>
    </row>
    <row r="243" spans="1:30" ht="12.75" customHeight="1" x14ac:dyDescent="0.4">
      <c r="A243" s="50"/>
      <c r="B243" s="50"/>
      <c r="C243" s="82"/>
      <c r="D243" s="84"/>
      <c r="H243" s="21"/>
      <c r="L243" s="21"/>
      <c r="AA243" s="55"/>
      <c r="AB243" s="55"/>
      <c r="AC243" s="55"/>
      <c r="AD243" s="55"/>
    </row>
    <row r="244" spans="1:30" ht="12.75" customHeight="1" x14ac:dyDescent="0.4">
      <c r="A244" s="50"/>
      <c r="B244" s="50"/>
      <c r="C244" s="82"/>
      <c r="D244" s="84"/>
      <c r="H244" s="21"/>
      <c r="L244" s="21"/>
      <c r="AA244" s="55"/>
      <c r="AB244" s="55"/>
      <c r="AC244" s="55"/>
      <c r="AD244" s="55"/>
    </row>
    <row r="245" spans="1:30" ht="12.75" customHeight="1" x14ac:dyDescent="0.4">
      <c r="A245" s="50"/>
      <c r="B245" s="50"/>
      <c r="C245" s="82"/>
      <c r="D245" s="84"/>
      <c r="H245" s="21"/>
      <c r="L245" s="21"/>
      <c r="AA245" s="55"/>
      <c r="AB245" s="55"/>
      <c r="AC245" s="55"/>
      <c r="AD245" s="55"/>
    </row>
    <row r="246" spans="1:30" ht="12.75" customHeight="1" x14ac:dyDescent="0.4">
      <c r="A246" s="50"/>
      <c r="B246" s="50"/>
      <c r="C246" s="82"/>
      <c r="D246" s="84"/>
      <c r="H246" s="21"/>
      <c r="L246" s="21"/>
      <c r="AA246" s="55"/>
      <c r="AB246" s="55"/>
      <c r="AC246" s="55"/>
      <c r="AD246" s="55"/>
    </row>
    <row r="247" spans="1:30" ht="12.75" customHeight="1" x14ac:dyDescent="0.4">
      <c r="A247" s="50"/>
      <c r="B247" s="50"/>
      <c r="C247" s="82"/>
      <c r="D247" s="84"/>
      <c r="H247" s="21"/>
      <c r="L247" s="21"/>
      <c r="AA247" s="55"/>
      <c r="AB247" s="55"/>
      <c r="AC247" s="55"/>
      <c r="AD247" s="55"/>
    </row>
    <row r="248" spans="1:30" ht="12.75" customHeight="1" x14ac:dyDescent="0.4">
      <c r="A248" s="50"/>
      <c r="B248" s="50"/>
      <c r="C248" s="82"/>
      <c r="D248" s="84"/>
      <c r="H248" s="21"/>
      <c r="L248" s="21"/>
      <c r="AA248" s="55"/>
      <c r="AB248" s="55"/>
      <c r="AC248" s="55"/>
      <c r="AD248" s="55"/>
    </row>
    <row r="249" spans="1:30" ht="12.75" customHeight="1" x14ac:dyDescent="0.4">
      <c r="A249" s="50"/>
      <c r="B249" s="50"/>
      <c r="C249" s="82"/>
      <c r="D249" s="84"/>
      <c r="H249" s="21"/>
      <c r="L249" s="21"/>
      <c r="AA249" s="55"/>
      <c r="AB249" s="55"/>
      <c r="AC249" s="55"/>
      <c r="AD249" s="55"/>
    </row>
    <row r="250" spans="1:30" ht="12.75" customHeight="1" x14ac:dyDescent="0.4">
      <c r="A250" s="50"/>
      <c r="B250" s="50"/>
      <c r="C250" s="82"/>
      <c r="D250" s="84"/>
      <c r="H250" s="21"/>
      <c r="L250" s="21"/>
      <c r="AA250" s="55"/>
      <c r="AB250" s="55"/>
      <c r="AC250" s="55"/>
      <c r="AD250" s="55"/>
    </row>
    <row r="251" spans="1:30" ht="12.75" customHeight="1" x14ac:dyDescent="0.4">
      <c r="A251" s="50"/>
      <c r="B251" s="50"/>
      <c r="C251" s="82"/>
      <c r="D251" s="84"/>
      <c r="H251" s="21"/>
      <c r="L251" s="21"/>
      <c r="AA251" s="55"/>
      <c r="AB251" s="55"/>
      <c r="AC251" s="55"/>
      <c r="AD251" s="55"/>
    </row>
    <row r="252" spans="1:30" ht="12.75" customHeight="1" x14ac:dyDescent="0.4">
      <c r="A252" s="50"/>
      <c r="B252" s="50"/>
      <c r="C252" s="82"/>
      <c r="D252" s="84"/>
      <c r="H252" s="21"/>
      <c r="L252" s="21"/>
      <c r="AA252" s="55"/>
      <c r="AB252" s="55"/>
      <c r="AC252" s="55"/>
      <c r="AD252" s="55"/>
    </row>
    <row r="253" spans="1:30" ht="12.75" customHeight="1" x14ac:dyDescent="0.4">
      <c r="A253" s="50"/>
      <c r="B253" s="50"/>
      <c r="C253" s="82"/>
      <c r="D253" s="84"/>
      <c r="H253" s="21"/>
      <c r="L253" s="21"/>
      <c r="AA253" s="55"/>
      <c r="AB253" s="55"/>
      <c r="AC253" s="55"/>
      <c r="AD253" s="55"/>
    </row>
    <row r="254" spans="1:30" ht="12.75" customHeight="1" x14ac:dyDescent="0.4">
      <c r="A254" s="50"/>
      <c r="B254" s="50"/>
      <c r="C254" s="82"/>
      <c r="D254" s="84"/>
      <c r="H254" s="21"/>
      <c r="L254" s="21"/>
      <c r="AA254" s="55"/>
      <c r="AB254" s="55"/>
      <c r="AC254" s="55"/>
      <c r="AD254" s="55"/>
    </row>
    <row r="255" spans="1:30" ht="12.75" customHeight="1" x14ac:dyDescent="0.4">
      <c r="A255" s="50"/>
      <c r="B255" s="50"/>
      <c r="C255" s="82"/>
      <c r="D255" s="84"/>
      <c r="H255" s="21"/>
      <c r="L255" s="21"/>
      <c r="AA255" s="55"/>
      <c r="AB255" s="55"/>
      <c r="AC255" s="55"/>
      <c r="AD255" s="55"/>
    </row>
    <row r="256" spans="1:30" ht="12.75" customHeight="1" x14ac:dyDescent="0.4">
      <c r="A256" s="50"/>
      <c r="B256" s="50"/>
      <c r="C256" s="82"/>
      <c r="D256" s="84"/>
      <c r="H256" s="21"/>
      <c r="L256" s="21"/>
      <c r="AA256" s="55"/>
      <c r="AB256" s="55"/>
      <c r="AC256" s="55"/>
      <c r="AD256" s="55"/>
    </row>
    <row r="257" spans="1:30" ht="12.75" customHeight="1" x14ac:dyDescent="0.4">
      <c r="A257" s="50"/>
      <c r="B257" s="50"/>
      <c r="C257" s="82"/>
      <c r="D257" s="84"/>
      <c r="H257" s="21"/>
      <c r="L257" s="21"/>
      <c r="AA257" s="55"/>
      <c r="AB257" s="55"/>
      <c r="AC257" s="55"/>
      <c r="AD257" s="55"/>
    </row>
    <row r="258" spans="1:30" ht="12.75" customHeight="1" x14ac:dyDescent="0.4">
      <c r="A258" s="50"/>
      <c r="B258" s="50"/>
      <c r="C258" s="82"/>
      <c r="D258" s="84"/>
      <c r="H258" s="21"/>
      <c r="L258" s="21"/>
      <c r="AA258" s="55"/>
      <c r="AB258" s="55"/>
      <c r="AC258" s="55"/>
      <c r="AD258" s="55"/>
    </row>
    <row r="259" spans="1:30" ht="12.75" customHeight="1" x14ac:dyDescent="0.4">
      <c r="A259" s="50"/>
      <c r="B259" s="50"/>
      <c r="C259" s="82"/>
      <c r="D259" s="84"/>
      <c r="H259" s="21"/>
      <c r="L259" s="21"/>
      <c r="AA259" s="55"/>
      <c r="AB259" s="55"/>
      <c r="AC259" s="55"/>
      <c r="AD259" s="55"/>
    </row>
    <row r="260" spans="1:30" ht="12.75" customHeight="1" x14ac:dyDescent="0.4">
      <c r="A260" s="50"/>
      <c r="B260" s="50"/>
      <c r="C260" s="82"/>
      <c r="D260" s="84"/>
      <c r="H260" s="21"/>
      <c r="L260" s="21"/>
      <c r="AA260" s="55"/>
      <c r="AB260" s="55"/>
      <c r="AC260" s="55"/>
      <c r="AD260" s="55"/>
    </row>
    <row r="261" spans="1:30" ht="12.75" customHeight="1" x14ac:dyDescent="0.4">
      <c r="A261" s="50"/>
      <c r="B261" s="50"/>
      <c r="C261" s="82"/>
      <c r="D261" s="84"/>
      <c r="H261" s="21"/>
      <c r="L261" s="21"/>
      <c r="AA261" s="55"/>
      <c r="AB261" s="55"/>
      <c r="AC261" s="55"/>
      <c r="AD261" s="55"/>
    </row>
    <row r="262" spans="1:30" ht="12.75" customHeight="1" x14ac:dyDescent="0.4">
      <c r="A262" s="50"/>
      <c r="B262" s="50"/>
      <c r="C262" s="82"/>
      <c r="D262" s="84"/>
      <c r="H262" s="21"/>
      <c r="L262" s="21"/>
      <c r="AA262" s="55"/>
      <c r="AB262" s="55"/>
      <c r="AC262" s="55"/>
      <c r="AD262" s="55"/>
    </row>
    <row r="263" spans="1:30" ht="12.75" customHeight="1" x14ac:dyDescent="0.4">
      <c r="A263" s="50"/>
      <c r="B263" s="50"/>
      <c r="C263" s="82"/>
      <c r="D263" s="84"/>
      <c r="H263" s="21"/>
      <c r="L263" s="21"/>
      <c r="AA263" s="55"/>
      <c r="AB263" s="55"/>
      <c r="AC263" s="55"/>
      <c r="AD263" s="55"/>
    </row>
    <row r="264" spans="1:30" ht="12.75" customHeight="1" x14ac:dyDescent="0.4">
      <c r="A264" s="50"/>
      <c r="B264" s="50"/>
      <c r="C264" s="82"/>
      <c r="D264" s="84"/>
      <c r="H264" s="21"/>
      <c r="L264" s="21"/>
      <c r="AA264" s="55"/>
      <c r="AB264" s="55"/>
      <c r="AC264" s="55"/>
      <c r="AD264" s="55"/>
    </row>
    <row r="265" spans="1:30" ht="12.75" customHeight="1" x14ac:dyDescent="0.4">
      <c r="A265" s="50"/>
      <c r="B265" s="50"/>
      <c r="C265" s="82"/>
      <c r="D265" s="84"/>
      <c r="H265" s="21"/>
      <c r="L265" s="21"/>
      <c r="AA265" s="55"/>
      <c r="AB265" s="55"/>
      <c r="AC265" s="55"/>
      <c r="AD265" s="55"/>
    </row>
    <row r="266" spans="1:30" ht="12.75" customHeight="1" x14ac:dyDescent="0.4">
      <c r="A266" s="50"/>
      <c r="B266" s="50"/>
      <c r="C266" s="82"/>
      <c r="D266" s="84"/>
      <c r="H266" s="21"/>
      <c r="L266" s="21"/>
      <c r="AA266" s="55"/>
      <c r="AB266" s="55"/>
      <c r="AC266" s="55"/>
      <c r="AD266" s="55"/>
    </row>
    <row r="267" spans="1:30" ht="12.75" customHeight="1" x14ac:dyDescent="0.4">
      <c r="A267" s="50"/>
      <c r="B267" s="50"/>
      <c r="C267" s="82"/>
      <c r="D267" s="84"/>
      <c r="H267" s="21"/>
      <c r="L267" s="21"/>
      <c r="AA267" s="55"/>
      <c r="AB267" s="55"/>
      <c r="AC267" s="55"/>
      <c r="AD267" s="55"/>
    </row>
    <row r="268" spans="1:30" ht="12.75" customHeight="1" x14ac:dyDescent="0.4">
      <c r="A268" s="50"/>
      <c r="B268" s="50"/>
      <c r="C268" s="82"/>
      <c r="D268" s="84"/>
      <c r="H268" s="21"/>
      <c r="L268" s="21"/>
      <c r="AA268" s="55"/>
      <c r="AB268" s="55"/>
      <c r="AC268" s="55"/>
      <c r="AD268" s="55"/>
    </row>
    <row r="269" spans="1:30" ht="12.75" customHeight="1" x14ac:dyDescent="0.4">
      <c r="A269" s="50"/>
      <c r="B269" s="50"/>
      <c r="C269" s="82"/>
      <c r="D269" s="84"/>
      <c r="H269" s="21"/>
      <c r="L269" s="21"/>
      <c r="AA269" s="55"/>
      <c r="AB269" s="55"/>
      <c r="AC269" s="55"/>
      <c r="AD269" s="55"/>
    </row>
    <row r="270" spans="1:30" ht="12.75" customHeight="1" x14ac:dyDescent="0.4">
      <c r="A270" s="50"/>
      <c r="B270" s="50"/>
      <c r="C270" s="82"/>
      <c r="D270" s="84"/>
      <c r="H270" s="21"/>
      <c r="L270" s="21"/>
      <c r="AA270" s="55"/>
      <c r="AB270" s="55"/>
      <c r="AC270" s="55"/>
      <c r="AD270" s="55"/>
    </row>
    <row r="271" spans="1:30" ht="12.75" customHeight="1" x14ac:dyDescent="0.4">
      <c r="A271" s="50"/>
      <c r="B271" s="50"/>
      <c r="C271" s="82"/>
      <c r="D271" s="84"/>
      <c r="H271" s="21"/>
      <c r="L271" s="21"/>
      <c r="AA271" s="55"/>
      <c r="AB271" s="55"/>
      <c r="AC271" s="55"/>
      <c r="AD271" s="55"/>
    </row>
    <row r="272" spans="1:30" ht="12.75" customHeight="1" x14ac:dyDescent="0.4">
      <c r="A272" s="50"/>
      <c r="B272" s="50"/>
      <c r="C272" s="82"/>
      <c r="D272" s="84"/>
      <c r="H272" s="21"/>
      <c r="L272" s="21"/>
      <c r="AA272" s="55"/>
      <c r="AB272" s="55"/>
      <c r="AC272" s="55"/>
      <c r="AD272" s="55"/>
    </row>
    <row r="273" spans="1:30" ht="12.75" customHeight="1" x14ac:dyDescent="0.4">
      <c r="A273" s="50"/>
      <c r="B273" s="50"/>
      <c r="C273" s="82"/>
      <c r="D273" s="84"/>
      <c r="H273" s="21"/>
      <c r="L273" s="21"/>
      <c r="AA273" s="55"/>
      <c r="AB273" s="55"/>
      <c r="AC273" s="55"/>
      <c r="AD273" s="55"/>
    </row>
    <row r="274" spans="1:30" ht="12.75" customHeight="1" x14ac:dyDescent="0.4">
      <c r="A274" s="50"/>
      <c r="B274" s="50"/>
      <c r="C274" s="82"/>
      <c r="D274" s="84"/>
      <c r="H274" s="21"/>
      <c r="L274" s="21"/>
      <c r="AA274" s="55"/>
      <c r="AB274" s="55"/>
      <c r="AC274" s="55"/>
      <c r="AD274" s="55"/>
    </row>
    <row r="275" spans="1:30" ht="12.75" customHeight="1" x14ac:dyDescent="0.4">
      <c r="A275" s="50"/>
      <c r="B275" s="50"/>
      <c r="C275" s="82"/>
      <c r="D275" s="84"/>
      <c r="H275" s="21"/>
      <c r="L275" s="21"/>
      <c r="AA275" s="55"/>
      <c r="AB275" s="55"/>
      <c r="AC275" s="55"/>
      <c r="AD275" s="55"/>
    </row>
    <row r="276" spans="1:30" ht="12.75" customHeight="1" x14ac:dyDescent="0.4">
      <c r="A276" s="50"/>
      <c r="B276" s="50"/>
      <c r="C276" s="82"/>
      <c r="D276" s="84"/>
      <c r="H276" s="21"/>
      <c r="L276" s="21"/>
      <c r="AA276" s="55"/>
      <c r="AB276" s="55"/>
      <c r="AC276" s="55"/>
      <c r="AD276" s="55"/>
    </row>
    <row r="277" spans="1:30" ht="12.75" customHeight="1" x14ac:dyDescent="0.4">
      <c r="A277" s="50"/>
      <c r="B277" s="50"/>
      <c r="C277" s="82"/>
      <c r="D277" s="84"/>
      <c r="H277" s="21"/>
      <c r="L277" s="21"/>
      <c r="AA277" s="55"/>
      <c r="AB277" s="55"/>
      <c r="AC277" s="55"/>
      <c r="AD277" s="55"/>
    </row>
    <row r="278" spans="1:30" ht="12.75" customHeight="1" x14ac:dyDescent="0.4">
      <c r="A278" s="50"/>
      <c r="B278" s="50"/>
      <c r="C278" s="82"/>
      <c r="D278" s="84"/>
      <c r="H278" s="21"/>
      <c r="L278" s="21"/>
      <c r="AA278" s="55"/>
      <c r="AB278" s="55"/>
      <c r="AC278" s="55"/>
      <c r="AD278" s="55"/>
    </row>
    <row r="279" spans="1:30" ht="12.75" customHeight="1" x14ac:dyDescent="0.4">
      <c r="A279" s="50"/>
      <c r="B279" s="50"/>
      <c r="C279" s="82"/>
      <c r="D279" s="84"/>
      <c r="H279" s="21"/>
      <c r="L279" s="21"/>
      <c r="AA279" s="55"/>
      <c r="AB279" s="55"/>
      <c r="AC279" s="55"/>
      <c r="AD279" s="55"/>
    </row>
    <row r="280" spans="1:30" ht="12.75" customHeight="1" x14ac:dyDescent="0.4">
      <c r="A280" s="50"/>
      <c r="B280" s="50"/>
      <c r="C280" s="82"/>
      <c r="D280" s="84"/>
      <c r="H280" s="21"/>
      <c r="L280" s="21"/>
      <c r="AA280" s="55"/>
      <c r="AB280" s="55"/>
      <c r="AC280" s="55"/>
      <c r="AD280" s="55"/>
    </row>
    <row r="281" spans="1:30" ht="12.75" customHeight="1" x14ac:dyDescent="0.4">
      <c r="A281" s="50"/>
      <c r="B281" s="50"/>
      <c r="C281" s="82"/>
      <c r="D281" s="84"/>
      <c r="H281" s="21"/>
      <c r="L281" s="21"/>
      <c r="AA281" s="55"/>
      <c r="AB281" s="55"/>
      <c r="AC281" s="55"/>
      <c r="AD281" s="55"/>
    </row>
    <row r="282" spans="1:30" ht="12.75" customHeight="1" x14ac:dyDescent="0.4">
      <c r="A282" s="50"/>
      <c r="B282" s="50"/>
      <c r="C282" s="82"/>
      <c r="D282" s="84"/>
      <c r="H282" s="21"/>
      <c r="L282" s="21"/>
      <c r="AA282" s="55"/>
      <c r="AB282" s="55"/>
      <c r="AC282" s="55"/>
      <c r="AD282" s="55"/>
    </row>
    <row r="283" spans="1:30" ht="12.75" customHeight="1" x14ac:dyDescent="0.4">
      <c r="A283" s="50"/>
      <c r="B283" s="50"/>
      <c r="C283" s="82"/>
      <c r="D283" s="84"/>
      <c r="H283" s="21"/>
      <c r="L283" s="21"/>
      <c r="AA283" s="55"/>
      <c r="AB283" s="55"/>
      <c r="AC283" s="55"/>
      <c r="AD283" s="55"/>
    </row>
    <row r="284" spans="1:30" ht="12.75" customHeight="1" x14ac:dyDescent="0.4">
      <c r="A284" s="50"/>
      <c r="B284" s="50"/>
      <c r="C284" s="82"/>
      <c r="D284" s="84"/>
      <c r="H284" s="21"/>
      <c r="L284" s="21"/>
      <c r="AA284" s="55"/>
      <c r="AB284" s="55"/>
      <c r="AC284" s="55"/>
      <c r="AD284" s="55"/>
    </row>
    <row r="285" spans="1:30" ht="12.75" customHeight="1" x14ac:dyDescent="0.4">
      <c r="A285" s="50"/>
      <c r="B285" s="50"/>
      <c r="C285" s="82"/>
      <c r="D285" s="84"/>
      <c r="H285" s="21"/>
      <c r="L285" s="21"/>
      <c r="AA285" s="55"/>
      <c r="AB285" s="55"/>
      <c r="AC285" s="55"/>
      <c r="AD285" s="55"/>
    </row>
    <row r="286" spans="1:30" ht="12.75" customHeight="1" x14ac:dyDescent="0.4">
      <c r="A286" s="50"/>
      <c r="B286" s="50"/>
      <c r="C286" s="82"/>
      <c r="D286" s="84"/>
      <c r="H286" s="21"/>
      <c r="L286" s="21"/>
      <c r="AA286" s="55"/>
      <c r="AB286" s="55"/>
      <c r="AC286" s="55"/>
      <c r="AD286" s="55"/>
    </row>
    <row r="287" spans="1:30" ht="12.75" customHeight="1" x14ac:dyDescent="0.4">
      <c r="A287" s="50"/>
      <c r="B287" s="50"/>
      <c r="C287" s="82"/>
      <c r="D287" s="84"/>
      <c r="H287" s="21"/>
      <c r="L287" s="21"/>
      <c r="AA287" s="55"/>
      <c r="AB287" s="55"/>
      <c r="AC287" s="55"/>
      <c r="AD287" s="55"/>
    </row>
    <row r="288" spans="1:30" ht="12.75" customHeight="1" x14ac:dyDescent="0.4">
      <c r="A288" s="50"/>
      <c r="B288" s="50"/>
      <c r="C288" s="82"/>
      <c r="D288" s="84"/>
      <c r="H288" s="21"/>
      <c r="L288" s="21"/>
      <c r="AA288" s="55"/>
      <c r="AB288" s="55"/>
      <c r="AC288" s="55"/>
      <c r="AD288" s="55"/>
    </row>
    <row r="289" spans="1:30" ht="12.75" customHeight="1" x14ac:dyDescent="0.4">
      <c r="A289" s="50"/>
      <c r="B289" s="50"/>
      <c r="C289" s="82"/>
      <c r="D289" s="84"/>
      <c r="H289" s="21"/>
      <c r="L289" s="21"/>
      <c r="AA289" s="55"/>
      <c r="AB289" s="55"/>
      <c r="AC289" s="55"/>
      <c r="AD289" s="55"/>
    </row>
    <row r="290" spans="1:30" ht="12.75" customHeight="1" x14ac:dyDescent="0.4">
      <c r="A290" s="50"/>
      <c r="B290" s="50"/>
      <c r="C290" s="82"/>
      <c r="D290" s="84"/>
      <c r="H290" s="21"/>
      <c r="L290" s="21"/>
      <c r="AA290" s="55"/>
      <c r="AB290" s="55"/>
      <c r="AC290" s="55"/>
      <c r="AD290" s="55"/>
    </row>
    <row r="291" spans="1:30" ht="12.75" customHeight="1" x14ac:dyDescent="0.4">
      <c r="A291" s="50"/>
      <c r="B291" s="50"/>
      <c r="C291" s="82"/>
      <c r="D291" s="84"/>
      <c r="H291" s="21"/>
      <c r="L291" s="21"/>
      <c r="AA291" s="55"/>
      <c r="AB291" s="55"/>
      <c r="AC291" s="55"/>
      <c r="AD291" s="55"/>
    </row>
    <row r="292" spans="1:30" ht="12.75" customHeight="1" x14ac:dyDescent="0.4">
      <c r="A292" s="50"/>
      <c r="B292" s="50"/>
      <c r="C292" s="82"/>
      <c r="D292" s="84"/>
      <c r="H292" s="21"/>
      <c r="L292" s="21"/>
      <c r="AA292" s="55"/>
      <c r="AB292" s="55"/>
      <c r="AC292" s="55"/>
      <c r="AD292" s="55"/>
    </row>
    <row r="293" spans="1:30" ht="12.75" customHeight="1" x14ac:dyDescent="0.4">
      <c r="A293" s="50"/>
      <c r="B293" s="50"/>
      <c r="C293" s="82"/>
      <c r="D293" s="84"/>
      <c r="H293" s="21"/>
      <c r="L293" s="21"/>
      <c r="AA293" s="55"/>
      <c r="AB293" s="55"/>
      <c r="AC293" s="55"/>
      <c r="AD293" s="55"/>
    </row>
    <row r="294" spans="1:30" ht="12.75" customHeight="1" x14ac:dyDescent="0.4">
      <c r="A294" s="50"/>
      <c r="B294" s="50"/>
      <c r="C294" s="82"/>
      <c r="D294" s="84"/>
      <c r="H294" s="21"/>
      <c r="L294" s="21"/>
      <c r="AA294" s="55"/>
      <c r="AB294" s="55"/>
      <c r="AC294" s="55"/>
      <c r="AD294" s="55"/>
    </row>
    <row r="295" spans="1:30" ht="12.75" customHeight="1" x14ac:dyDescent="0.4">
      <c r="A295" s="50"/>
      <c r="B295" s="50"/>
      <c r="C295" s="82"/>
      <c r="D295" s="84"/>
      <c r="H295" s="21"/>
      <c r="L295" s="21"/>
      <c r="AA295" s="55"/>
      <c r="AB295" s="55"/>
      <c r="AC295" s="55"/>
      <c r="AD295" s="55"/>
    </row>
    <row r="296" spans="1:30" ht="12.75" customHeight="1" x14ac:dyDescent="0.4">
      <c r="A296" s="50"/>
      <c r="B296" s="50"/>
      <c r="C296" s="82"/>
      <c r="D296" s="84"/>
      <c r="H296" s="21"/>
      <c r="L296" s="21"/>
      <c r="AA296" s="55"/>
      <c r="AB296" s="55"/>
      <c r="AC296" s="55"/>
      <c r="AD296" s="55"/>
    </row>
    <row r="297" spans="1:30" ht="12.75" customHeight="1" x14ac:dyDescent="0.4">
      <c r="A297" s="50"/>
      <c r="B297" s="50"/>
      <c r="C297" s="82"/>
      <c r="D297" s="84"/>
      <c r="H297" s="21"/>
      <c r="L297" s="21"/>
      <c r="AA297" s="55"/>
      <c r="AB297" s="55"/>
      <c r="AC297" s="55"/>
      <c r="AD297" s="55"/>
    </row>
    <row r="298" spans="1:30" ht="12.75" customHeight="1" x14ac:dyDescent="0.4">
      <c r="A298" s="50"/>
      <c r="B298" s="50"/>
      <c r="C298" s="82"/>
      <c r="D298" s="84"/>
      <c r="H298" s="21"/>
      <c r="L298" s="21"/>
      <c r="AA298" s="55"/>
      <c r="AB298" s="55"/>
      <c r="AC298" s="55"/>
      <c r="AD298" s="55"/>
    </row>
    <row r="299" spans="1:30" ht="12.75" customHeight="1" x14ac:dyDescent="0.4">
      <c r="A299" s="50"/>
      <c r="B299" s="50"/>
      <c r="C299" s="82"/>
      <c r="D299" s="84"/>
      <c r="H299" s="21"/>
      <c r="L299" s="21"/>
      <c r="AA299" s="55"/>
      <c r="AB299" s="55"/>
      <c r="AC299" s="55"/>
      <c r="AD299" s="55"/>
    </row>
    <row r="300" spans="1:30" ht="12.75" customHeight="1" x14ac:dyDescent="0.4">
      <c r="A300" s="50"/>
      <c r="B300" s="50"/>
      <c r="C300" s="82"/>
      <c r="D300" s="84"/>
      <c r="H300" s="21"/>
      <c r="L300" s="21"/>
      <c r="AA300" s="55"/>
      <c r="AB300" s="55"/>
      <c r="AC300" s="55"/>
      <c r="AD300" s="55"/>
    </row>
    <row r="301" spans="1:30" ht="12.75" customHeight="1" x14ac:dyDescent="0.4">
      <c r="A301" s="50"/>
      <c r="B301" s="50"/>
      <c r="C301" s="82"/>
      <c r="D301" s="84"/>
      <c r="H301" s="21"/>
      <c r="L301" s="21"/>
      <c r="AA301" s="55"/>
      <c r="AB301" s="55"/>
      <c r="AC301" s="55"/>
      <c r="AD301" s="55"/>
    </row>
    <row r="302" spans="1:30" ht="12.75" customHeight="1" x14ac:dyDescent="0.4">
      <c r="A302" s="50"/>
      <c r="B302" s="50"/>
      <c r="C302" s="82"/>
      <c r="D302" s="84"/>
      <c r="H302" s="21"/>
      <c r="L302" s="21"/>
      <c r="AA302" s="55"/>
      <c r="AB302" s="55"/>
      <c r="AC302" s="55"/>
      <c r="AD302" s="55"/>
    </row>
    <row r="303" spans="1:30" ht="12.75" customHeight="1" x14ac:dyDescent="0.4">
      <c r="A303" s="50"/>
      <c r="B303" s="50"/>
      <c r="C303" s="82"/>
      <c r="D303" s="84"/>
      <c r="H303" s="21"/>
      <c r="L303" s="21"/>
      <c r="AA303" s="55"/>
      <c r="AB303" s="55"/>
      <c r="AC303" s="55"/>
      <c r="AD303" s="55"/>
    </row>
    <row r="304" spans="1:30" ht="12.75" customHeight="1" x14ac:dyDescent="0.4">
      <c r="A304" s="50"/>
      <c r="B304" s="50"/>
      <c r="C304" s="82"/>
      <c r="D304" s="84"/>
      <c r="H304" s="21"/>
      <c r="L304" s="21"/>
      <c r="AA304" s="55"/>
      <c r="AB304" s="55"/>
      <c r="AC304" s="55"/>
      <c r="AD304" s="55"/>
    </row>
    <row r="305" spans="1:30" ht="12.75" customHeight="1" x14ac:dyDescent="0.4">
      <c r="A305" s="50"/>
      <c r="B305" s="50"/>
      <c r="C305" s="82"/>
      <c r="D305" s="84"/>
      <c r="H305" s="21"/>
      <c r="L305" s="21"/>
      <c r="AA305" s="55"/>
      <c r="AB305" s="55"/>
      <c r="AC305" s="55"/>
      <c r="AD305" s="55"/>
    </row>
    <row r="306" spans="1:30" ht="12.75" customHeight="1" x14ac:dyDescent="0.4">
      <c r="A306" s="50"/>
      <c r="B306" s="50"/>
      <c r="C306" s="82"/>
      <c r="D306" s="84"/>
      <c r="H306" s="21"/>
      <c r="L306" s="21"/>
      <c r="AA306" s="55"/>
      <c r="AB306" s="55"/>
      <c r="AC306" s="55"/>
      <c r="AD306" s="55"/>
    </row>
    <row r="307" spans="1:30" ht="12.75" customHeight="1" x14ac:dyDescent="0.4">
      <c r="A307" s="50"/>
      <c r="B307" s="50"/>
      <c r="C307" s="82"/>
      <c r="D307" s="84"/>
      <c r="H307" s="21"/>
      <c r="L307" s="21"/>
      <c r="AA307" s="55"/>
      <c r="AB307" s="55"/>
      <c r="AC307" s="55"/>
      <c r="AD307" s="55"/>
    </row>
    <row r="308" spans="1:30" ht="12.75" customHeight="1" x14ac:dyDescent="0.4">
      <c r="A308" s="50"/>
      <c r="B308" s="50"/>
      <c r="C308" s="82"/>
      <c r="D308" s="84"/>
      <c r="H308" s="21"/>
      <c r="L308" s="21"/>
      <c r="AA308" s="55"/>
      <c r="AB308" s="55"/>
      <c r="AC308" s="55"/>
      <c r="AD308" s="55"/>
    </row>
    <row r="309" spans="1:30" ht="12.75" customHeight="1" x14ac:dyDescent="0.4">
      <c r="A309" s="50"/>
      <c r="B309" s="50"/>
      <c r="C309" s="82"/>
      <c r="D309" s="84"/>
      <c r="H309" s="21"/>
      <c r="L309" s="21"/>
      <c r="AA309" s="55"/>
      <c r="AB309" s="55"/>
      <c r="AC309" s="55"/>
      <c r="AD309" s="55"/>
    </row>
    <row r="310" spans="1:30" ht="12.75" customHeight="1" x14ac:dyDescent="0.4">
      <c r="A310" s="50"/>
      <c r="B310" s="50"/>
      <c r="C310" s="82"/>
      <c r="D310" s="84"/>
      <c r="H310" s="21"/>
      <c r="L310" s="21"/>
      <c r="AA310" s="55"/>
      <c r="AB310" s="55"/>
      <c r="AC310" s="55"/>
      <c r="AD310" s="55"/>
    </row>
    <row r="311" spans="1:30" ht="12.75" customHeight="1" x14ac:dyDescent="0.4">
      <c r="A311" s="50"/>
      <c r="B311" s="50"/>
      <c r="C311" s="82"/>
      <c r="D311" s="84"/>
      <c r="H311" s="21"/>
      <c r="L311" s="21"/>
      <c r="AA311" s="55"/>
      <c r="AB311" s="55"/>
      <c r="AC311" s="55"/>
      <c r="AD311" s="55"/>
    </row>
    <row r="312" spans="1:30" ht="12.75" customHeight="1" x14ac:dyDescent="0.4">
      <c r="A312" s="50"/>
      <c r="B312" s="50"/>
      <c r="C312" s="82"/>
      <c r="D312" s="84"/>
      <c r="H312" s="21"/>
      <c r="L312" s="21"/>
      <c r="AA312" s="55"/>
      <c r="AB312" s="55"/>
      <c r="AC312" s="55"/>
      <c r="AD312" s="55"/>
    </row>
    <row r="313" spans="1:30" ht="12.75" customHeight="1" x14ac:dyDescent="0.4">
      <c r="A313" s="50"/>
      <c r="B313" s="50"/>
      <c r="C313" s="82"/>
      <c r="D313" s="84"/>
      <c r="H313" s="21"/>
      <c r="L313" s="21"/>
      <c r="AA313" s="55"/>
      <c r="AB313" s="55"/>
      <c r="AC313" s="55"/>
      <c r="AD313" s="55"/>
    </row>
    <row r="314" spans="1:30" ht="12.75" customHeight="1" x14ac:dyDescent="0.4">
      <c r="A314" s="50"/>
      <c r="B314" s="50"/>
      <c r="C314" s="82"/>
      <c r="D314" s="84"/>
      <c r="H314" s="21"/>
      <c r="L314" s="21"/>
      <c r="AA314" s="55"/>
      <c r="AB314" s="55"/>
      <c r="AC314" s="55"/>
      <c r="AD314" s="55"/>
    </row>
    <row r="315" spans="1:30" ht="12.75" customHeight="1" x14ac:dyDescent="0.4">
      <c r="A315" s="50"/>
      <c r="B315" s="50"/>
      <c r="C315" s="82"/>
      <c r="D315" s="84"/>
      <c r="H315" s="21"/>
      <c r="L315" s="21"/>
      <c r="AA315" s="55"/>
      <c r="AB315" s="55"/>
      <c r="AC315" s="55"/>
      <c r="AD315" s="55"/>
    </row>
    <row r="316" spans="1:30" ht="12.75" customHeight="1" x14ac:dyDescent="0.4">
      <c r="A316" s="50"/>
      <c r="B316" s="50"/>
      <c r="C316" s="82"/>
      <c r="D316" s="84"/>
      <c r="H316" s="21"/>
      <c r="L316" s="21"/>
      <c r="AA316" s="55"/>
      <c r="AB316" s="55"/>
      <c r="AC316" s="55"/>
      <c r="AD316" s="55"/>
    </row>
    <row r="317" spans="1:30" ht="12.75" customHeight="1" x14ac:dyDescent="0.4">
      <c r="A317" s="50"/>
      <c r="B317" s="50"/>
      <c r="C317" s="82"/>
      <c r="D317" s="84"/>
      <c r="H317" s="21"/>
      <c r="L317" s="21"/>
      <c r="AA317" s="55"/>
      <c r="AB317" s="55"/>
      <c r="AC317" s="55"/>
      <c r="AD317" s="55"/>
    </row>
    <row r="318" spans="1:30" ht="12.75" customHeight="1" x14ac:dyDescent="0.4">
      <c r="A318" s="50"/>
      <c r="B318" s="50"/>
      <c r="C318" s="82"/>
      <c r="D318" s="84"/>
      <c r="H318" s="21"/>
      <c r="L318" s="21"/>
      <c r="AA318" s="55"/>
      <c r="AB318" s="55"/>
      <c r="AC318" s="55"/>
      <c r="AD318" s="55"/>
    </row>
    <row r="319" spans="1:30" ht="12.75" customHeight="1" x14ac:dyDescent="0.4">
      <c r="A319" s="50"/>
      <c r="B319" s="50"/>
      <c r="C319" s="82"/>
      <c r="D319" s="84"/>
      <c r="H319" s="21"/>
      <c r="L319" s="21"/>
      <c r="AA319" s="55"/>
      <c r="AB319" s="55"/>
      <c r="AC319" s="55"/>
      <c r="AD319" s="55"/>
    </row>
    <row r="320" spans="1:30" ht="12.75" customHeight="1" x14ac:dyDescent="0.4">
      <c r="A320" s="50"/>
      <c r="B320" s="50"/>
      <c r="C320" s="82"/>
      <c r="D320" s="84"/>
      <c r="H320" s="21"/>
      <c r="L320" s="21"/>
      <c r="AA320" s="55"/>
      <c r="AB320" s="55"/>
      <c r="AC320" s="55"/>
      <c r="AD320" s="55"/>
    </row>
    <row r="321" spans="1:30" ht="12.75" customHeight="1" x14ac:dyDescent="0.4">
      <c r="A321" s="50"/>
      <c r="B321" s="50"/>
      <c r="C321" s="82"/>
      <c r="D321" s="84"/>
      <c r="H321" s="21"/>
      <c r="L321" s="21"/>
      <c r="AA321" s="55"/>
      <c r="AB321" s="55"/>
      <c r="AC321" s="55"/>
      <c r="AD321" s="55"/>
    </row>
    <row r="322" spans="1:30" ht="12.75" customHeight="1" x14ac:dyDescent="0.4">
      <c r="A322" s="50"/>
      <c r="B322" s="50"/>
      <c r="C322" s="82"/>
      <c r="D322" s="84"/>
      <c r="H322" s="21"/>
      <c r="L322" s="21"/>
      <c r="AA322" s="55"/>
      <c r="AB322" s="55"/>
      <c r="AC322" s="55"/>
      <c r="AD322" s="55"/>
    </row>
    <row r="323" spans="1:30" ht="12.75" customHeight="1" x14ac:dyDescent="0.4">
      <c r="A323" s="50"/>
      <c r="B323" s="50"/>
      <c r="C323" s="82"/>
      <c r="D323" s="84"/>
      <c r="H323" s="21"/>
      <c r="L323" s="21"/>
      <c r="AA323" s="55"/>
      <c r="AB323" s="55"/>
      <c r="AC323" s="55"/>
      <c r="AD323" s="55"/>
    </row>
    <row r="324" spans="1:30" ht="12.75" customHeight="1" x14ac:dyDescent="0.4">
      <c r="A324" s="50"/>
      <c r="B324" s="50"/>
      <c r="C324" s="82"/>
      <c r="D324" s="84"/>
      <c r="H324" s="21"/>
      <c r="L324" s="21"/>
      <c r="AA324" s="55"/>
      <c r="AB324" s="55"/>
      <c r="AC324" s="55"/>
      <c r="AD324" s="55"/>
    </row>
    <row r="325" spans="1:30" ht="12.75" customHeight="1" x14ac:dyDescent="0.4">
      <c r="A325" s="50"/>
      <c r="B325" s="50"/>
      <c r="C325" s="82"/>
      <c r="D325" s="84"/>
      <c r="H325" s="21"/>
      <c r="L325" s="21"/>
      <c r="AA325" s="55"/>
      <c r="AB325" s="55"/>
      <c r="AC325" s="55"/>
      <c r="AD325" s="55"/>
    </row>
    <row r="326" spans="1:30" ht="12.75" customHeight="1" x14ac:dyDescent="0.4">
      <c r="A326" s="50"/>
      <c r="B326" s="50"/>
      <c r="C326" s="82"/>
      <c r="D326" s="84"/>
      <c r="H326" s="21"/>
      <c r="L326" s="21"/>
      <c r="AA326" s="55"/>
      <c r="AB326" s="55"/>
      <c r="AC326" s="55"/>
      <c r="AD326" s="55"/>
    </row>
    <row r="327" spans="1:30" ht="12.75" customHeight="1" x14ac:dyDescent="0.4">
      <c r="A327" s="50"/>
      <c r="B327" s="50"/>
      <c r="C327" s="82"/>
      <c r="D327" s="84"/>
      <c r="H327" s="21"/>
      <c r="L327" s="21"/>
      <c r="AA327" s="55"/>
      <c r="AB327" s="55"/>
      <c r="AC327" s="55"/>
      <c r="AD327" s="55"/>
    </row>
    <row r="328" spans="1:30" ht="12.75" customHeight="1" x14ac:dyDescent="0.4">
      <c r="A328" s="50"/>
      <c r="B328" s="50"/>
      <c r="C328" s="82"/>
      <c r="D328" s="84"/>
      <c r="H328" s="21"/>
      <c r="L328" s="21"/>
      <c r="AA328" s="55"/>
      <c r="AB328" s="55"/>
      <c r="AC328" s="55"/>
      <c r="AD328" s="55"/>
    </row>
    <row r="329" spans="1:30" ht="12.75" customHeight="1" x14ac:dyDescent="0.4">
      <c r="A329" s="50"/>
      <c r="B329" s="50"/>
      <c r="C329" s="82"/>
      <c r="D329" s="84"/>
      <c r="H329" s="21"/>
      <c r="L329" s="21"/>
      <c r="AA329" s="55"/>
      <c r="AB329" s="55"/>
      <c r="AC329" s="55"/>
      <c r="AD329" s="55"/>
    </row>
    <row r="330" spans="1:30" ht="12.75" customHeight="1" x14ac:dyDescent="0.4">
      <c r="A330" s="50"/>
      <c r="B330" s="50"/>
      <c r="C330" s="82"/>
      <c r="D330" s="84"/>
      <c r="H330" s="21"/>
      <c r="L330" s="21"/>
      <c r="AA330" s="55"/>
      <c r="AB330" s="55"/>
      <c r="AC330" s="55"/>
      <c r="AD330" s="55"/>
    </row>
    <row r="331" spans="1:30" ht="12.75" customHeight="1" x14ac:dyDescent="0.4">
      <c r="A331" s="50"/>
      <c r="B331" s="50"/>
      <c r="C331" s="82"/>
      <c r="D331" s="84"/>
      <c r="H331" s="21"/>
      <c r="L331" s="21"/>
      <c r="AA331" s="55"/>
      <c r="AB331" s="55"/>
      <c r="AC331" s="55"/>
      <c r="AD331" s="55"/>
    </row>
    <row r="332" spans="1:30" ht="12.75" customHeight="1" x14ac:dyDescent="0.4">
      <c r="A332" s="50"/>
      <c r="B332" s="50"/>
      <c r="C332" s="82"/>
      <c r="D332" s="84"/>
      <c r="H332" s="21"/>
      <c r="L332" s="21"/>
      <c r="AA332" s="55"/>
      <c r="AB332" s="55"/>
      <c r="AC332" s="55"/>
      <c r="AD332" s="55"/>
    </row>
    <row r="333" spans="1:30" ht="12.75" customHeight="1" x14ac:dyDescent="0.4">
      <c r="A333" s="50"/>
      <c r="B333" s="50"/>
      <c r="C333" s="82"/>
      <c r="D333" s="84"/>
      <c r="H333" s="21"/>
      <c r="L333" s="21"/>
      <c r="AA333" s="55"/>
      <c r="AB333" s="55"/>
      <c r="AC333" s="55"/>
      <c r="AD333" s="55"/>
    </row>
    <row r="334" spans="1:30" ht="12.75" customHeight="1" x14ac:dyDescent="0.4">
      <c r="A334" s="50"/>
      <c r="B334" s="50"/>
      <c r="C334" s="82"/>
      <c r="D334" s="84"/>
      <c r="H334" s="21"/>
      <c r="L334" s="21"/>
      <c r="AA334" s="55"/>
      <c r="AB334" s="55"/>
      <c r="AC334" s="55"/>
      <c r="AD334" s="55"/>
    </row>
    <row r="335" spans="1:30" ht="12.75" customHeight="1" x14ac:dyDescent="0.4">
      <c r="A335" s="50"/>
      <c r="B335" s="50"/>
      <c r="C335" s="82"/>
      <c r="D335" s="84"/>
      <c r="H335" s="21"/>
      <c r="L335" s="21"/>
      <c r="AA335" s="55"/>
      <c r="AB335" s="55"/>
      <c r="AC335" s="55"/>
      <c r="AD335" s="55"/>
    </row>
    <row r="336" spans="1:30" ht="12.75" customHeight="1" x14ac:dyDescent="0.4">
      <c r="A336" s="50"/>
      <c r="B336" s="50"/>
      <c r="C336" s="82"/>
      <c r="D336" s="84"/>
      <c r="H336" s="21"/>
      <c r="L336" s="21"/>
      <c r="AA336" s="55"/>
      <c r="AB336" s="55"/>
      <c r="AC336" s="55"/>
      <c r="AD336" s="55"/>
    </row>
    <row r="337" spans="1:30" ht="12.75" customHeight="1" x14ac:dyDescent="0.4">
      <c r="A337" s="50"/>
      <c r="B337" s="50"/>
      <c r="C337" s="82"/>
      <c r="D337" s="84"/>
      <c r="H337" s="21"/>
      <c r="L337" s="21"/>
      <c r="AA337" s="55"/>
      <c r="AB337" s="55"/>
      <c r="AC337" s="55"/>
      <c r="AD337" s="55"/>
    </row>
    <row r="338" spans="1:30" ht="12.75" customHeight="1" x14ac:dyDescent="0.4">
      <c r="A338" s="50"/>
      <c r="B338" s="50"/>
      <c r="C338" s="82"/>
      <c r="D338" s="84"/>
      <c r="H338" s="21"/>
      <c r="L338" s="21"/>
      <c r="AA338" s="55"/>
      <c r="AB338" s="55"/>
      <c r="AC338" s="55"/>
      <c r="AD338" s="55"/>
    </row>
    <row r="339" spans="1:30" ht="12.75" customHeight="1" x14ac:dyDescent="0.4">
      <c r="A339" s="50"/>
      <c r="B339" s="50"/>
      <c r="C339" s="82"/>
      <c r="D339" s="84"/>
      <c r="H339" s="21"/>
      <c r="L339" s="21"/>
      <c r="AA339" s="55"/>
      <c r="AB339" s="55"/>
      <c r="AC339" s="55"/>
      <c r="AD339" s="55"/>
    </row>
    <row r="340" spans="1:30" ht="12.75" customHeight="1" x14ac:dyDescent="0.4">
      <c r="A340" s="50"/>
      <c r="B340" s="50"/>
      <c r="C340" s="82"/>
      <c r="D340" s="84"/>
      <c r="H340" s="21"/>
      <c r="L340" s="21"/>
      <c r="AA340" s="55"/>
      <c r="AB340" s="55"/>
      <c r="AC340" s="55"/>
      <c r="AD340" s="55"/>
    </row>
    <row r="341" spans="1:30" ht="12.75" customHeight="1" x14ac:dyDescent="0.4">
      <c r="A341" s="50"/>
      <c r="B341" s="50"/>
      <c r="C341" s="82"/>
      <c r="D341" s="84"/>
      <c r="H341" s="21"/>
      <c r="L341" s="21"/>
      <c r="AA341" s="55"/>
      <c r="AB341" s="55"/>
      <c r="AC341" s="55"/>
      <c r="AD341" s="55"/>
    </row>
    <row r="342" spans="1:30" ht="12.75" customHeight="1" x14ac:dyDescent="0.4">
      <c r="A342" s="50"/>
      <c r="B342" s="50"/>
      <c r="C342" s="82"/>
      <c r="D342" s="84"/>
      <c r="H342" s="21"/>
      <c r="L342" s="21"/>
      <c r="AA342" s="55"/>
      <c r="AB342" s="55"/>
      <c r="AC342" s="55"/>
      <c r="AD342" s="55"/>
    </row>
    <row r="343" spans="1:30" ht="12.75" customHeight="1" x14ac:dyDescent="0.4">
      <c r="A343" s="50"/>
      <c r="B343" s="50"/>
      <c r="C343" s="82"/>
      <c r="D343" s="84"/>
      <c r="H343" s="21"/>
      <c r="L343" s="21"/>
      <c r="AA343" s="55"/>
      <c r="AB343" s="55"/>
      <c r="AC343" s="55"/>
      <c r="AD343" s="55"/>
    </row>
    <row r="344" spans="1:30" ht="12.75" customHeight="1" x14ac:dyDescent="0.4">
      <c r="A344" s="50"/>
      <c r="B344" s="50"/>
      <c r="C344" s="82"/>
      <c r="D344" s="84"/>
      <c r="H344" s="21"/>
      <c r="L344" s="21"/>
      <c r="AA344" s="55"/>
      <c r="AB344" s="55"/>
      <c r="AC344" s="55"/>
      <c r="AD344" s="55"/>
    </row>
    <row r="345" spans="1:30" ht="12.75" customHeight="1" x14ac:dyDescent="0.4">
      <c r="A345" s="50"/>
      <c r="B345" s="50"/>
      <c r="C345" s="82"/>
      <c r="D345" s="84"/>
      <c r="H345" s="21"/>
      <c r="L345" s="21"/>
      <c r="AA345" s="55"/>
      <c r="AB345" s="55"/>
      <c r="AC345" s="55"/>
      <c r="AD345" s="55"/>
    </row>
    <row r="346" spans="1:30" ht="12.75" customHeight="1" x14ac:dyDescent="0.4">
      <c r="A346" s="50"/>
      <c r="B346" s="50"/>
      <c r="C346" s="82"/>
      <c r="D346" s="84"/>
      <c r="H346" s="21"/>
      <c r="L346" s="21"/>
      <c r="AA346" s="55"/>
      <c r="AB346" s="55"/>
      <c r="AC346" s="55"/>
      <c r="AD346" s="55"/>
    </row>
    <row r="347" spans="1:30" ht="12.75" customHeight="1" x14ac:dyDescent="0.4">
      <c r="A347" s="50"/>
      <c r="B347" s="50"/>
      <c r="C347" s="82"/>
      <c r="D347" s="84"/>
      <c r="H347" s="21"/>
      <c r="L347" s="21"/>
      <c r="AA347" s="55"/>
      <c r="AB347" s="55"/>
      <c r="AC347" s="55"/>
      <c r="AD347" s="55"/>
    </row>
    <row r="348" spans="1:30" ht="12.75" customHeight="1" x14ac:dyDescent="0.4">
      <c r="A348" s="50"/>
      <c r="B348" s="50"/>
      <c r="C348" s="82"/>
      <c r="D348" s="84"/>
      <c r="H348" s="21"/>
      <c r="L348" s="21"/>
      <c r="AA348" s="55"/>
      <c r="AB348" s="55"/>
      <c r="AC348" s="55"/>
      <c r="AD348" s="55"/>
    </row>
    <row r="349" spans="1:30" ht="12.75" customHeight="1" x14ac:dyDescent="0.4">
      <c r="A349" s="50"/>
      <c r="B349" s="50"/>
      <c r="C349" s="82"/>
      <c r="D349" s="84"/>
      <c r="H349" s="21"/>
      <c r="L349" s="21"/>
      <c r="AA349" s="55"/>
      <c r="AB349" s="55"/>
      <c r="AC349" s="55"/>
      <c r="AD349" s="55"/>
    </row>
    <row r="350" spans="1:30" ht="12.75" customHeight="1" x14ac:dyDescent="0.4">
      <c r="A350" s="50"/>
      <c r="B350" s="50"/>
      <c r="C350" s="82"/>
      <c r="D350" s="84"/>
      <c r="H350" s="21"/>
      <c r="L350" s="21"/>
      <c r="AA350" s="55"/>
      <c r="AB350" s="55"/>
      <c r="AC350" s="55"/>
      <c r="AD350" s="55"/>
    </row>
    <row r="351" spans="1:30" ht="12.75" customHeight="1" x14ac:dyDescent="0.4">
      <c r="A351" s="50"/>
      <c r="B351" s="50"/>
      <c r="C351" s="82"/>
      <c r="D351" s="84"/>
      <c r="H351" s="21"/>
      <c r="L351" s="21"/>
      <c r="AA351" s="55"/>
      <c r="AB351" s="55"/>
      <c r="AC351" s="55"/>
      <c r="AD351" s="55"/>
    </row>
    <row r="352" spans="1:30" ht="12.75" customHeight="1" x14ac:dyDescent="0.4">
      <c r="A352" s="50"/>
      <c r="B352" s="50"/>
      <c r="C352" s="82"/>
      <c r="D352" s="84"/>
      <c r="H352" s="21"/>
      <c r="L352" s="21"/>
      <c r="AA352" s="55"/>
      <c r="AB352" s="55"/>
      <c r="AC352" s="55"/>
      <c r="AD352" s="55"/>
    </row>
    <row r="353" spans="1:30" ht="12.75" customHeight="1" x14ac:dyDescent="0.4">
      <c r="A353" s="50"/>
      <c r="B353" s="50"/>
      <c r="C353" s="82"/>
      <c r="D353" s="84"/>
      <c r="H353" s="21"/>
      <c r="L353" s="21"/>
      <c r="AA353" s="55"/>
      <c r="AB353" s="55"/>
      <c r="AC353" s="55"/>
      <c r="AD353" s="55"/>
    </row>
    <row r="354" spans="1:30" ht="12.75" customHeight="1" x14ac:dyDescent="0.4">
      <c r="A354" s="50"/>
      <c r="B354" s="50"/>
      <c r="C354" s="82"/>
      <c r="D354" s="84"/>
      <c r="H354" s="21"/>
      <c r="L354" s="21"/>
      <c r="AA354" s="55"/>
      <c r="AB354" s="55"/>
      <c r="AC354" s="55"/>
      <c r="AD354" s="55"/>
    </row>
    <row r="355" spans="1:30" ht="12.75" customHeight="1" x14ac:dyDescent="0.4">
      <c r="A355" s="50"/>
      <c r="B355" s="50"/>
      <c r="C355" s="82"/>
      <c r="D355" s="84"/>
      <c r="H355" s="21"/>
      <c r="L355" s="21"/>
      <c r="AA355" s="55"/>
      <c r="AB355" s="55"/>
      <c r="AC355" s="55"/>
      <c r="AD355" s="55"/>
    </row>
    <row r="356" spans="1:30" ht="12.75" customHeight="1" x14ac:dyDescent="0.4">
      <c r="A356" s="50"/>
      <c r="B356" s="50"/>
      <c r="C356" s="82"/>
      <c r="D356" s="84"/>
      <c r="H356" s="21"/>
      <c r="L356" s="21"/>
      <c r="AA356" s="55"/>
      <c r="AB356" s="55"/>
      <c r="AC356" s="55"/>
      <c r="AD356" s="55"/>
    </row>
    <row r="357" spans="1:30" ht="12.75" customHeight="1" x14ac:dyDescent="0.4">
      <c r="A357" s="50"/>
      <c r="B357" s="50"/>
      <c r="C357" s="82"/>
      <c r="D357" s="84"/>
      <c r="H357" s="21"/>
      <c r="L357" s="21"/>
      <c r="AA357" s="55"/>
      <c r="AB357" s="55"/>
      <c r="AC357" s="55"/>
      <c r="AD357" s="55"/>
    </row>
    <row r="358" spans="1:30" ht="12.75" customHeight="1" x14ac:dyDescent="0.4">
      <c r="A358" s="50"/>
      <c r="B358" s="50"/>
      <c r="C358" s="82"/>
      <c r="D358" s="84"/>
      <c r="H358" s="21"/>
      <c r="L358" s="21"/>
      <c r="AA358" s="55"/>
      <c r="AB358" s="55"/>
      <c r="AC358" s="55"/>
      <c r="AD358" s="55"/>
    </row>
    <row r="359" spans="1:30" ht="12.75" customHeight="1" x14ac:dyDescent="0.4">
      <c r="A359" s="50"/>
      <c r="B359" s="50"/>
      <c r="C359" s="82"/>
      <c r="D359" s="84"/>
      <c r="H359" s="21"/>
      <c r="L359" s="21"/>
      <c r="AA359" s="55"/>
      <c r="AB359" s="55"/>
      <c r="AC359" s="55"/>
      <c r="AD359" s="55"/>
    </row>
    <row r="360" spans="1:30" ht="12.75" customHeight="1" x14ac:dyDescent="0.4">
      <c r="A360" s="50"/>
      <c r="B360" s="50"/>
      <c r="C360" s="82"/>
      <c r="D360" s="84"/>
      <c r="H360" s="21"/>
      <c r="L360" s="21"/>
      <c r="AA360" s="55"/>
      <c r="AB360" s="55"/>
      <c r="AC360" s="55"/>
      <c r="AD360" s="55"/>
    </row>
    <row r="361" spans="1:30" ht="12.75" customHeight="1" x14ac:dyDescent="0.4">
      <c r="A361" s="50"/>
      <c r="B361" s="50"/>
      <c r="C361" s="82"/>
      <c r="D361" s="84"/>
      <c r="H361" s="21"/>
      <c r="L361" s="21"/>
      <c r="AA361" s="55"/>
      <c r="AB361" s="55"/>
      <c r="AC361" s="55"/>
      <c r="AD361" s="55"/>
    </row>
    <row r="362" spans="1:30" ht="12.75" customHeight="1" x14ac:dyDescent="0.4">
      <c r="A362" s="50"/>
      <c r="B362" s="50"/>
      <c r="C362" s="82"/>
      <c r="D362" s="84"/>
      <c r="H362" s="21"/>
      <c r="L362" s="21"/>
      <c r="AA362" s="55"/>
      <c r="AB362" s="55"/>
      <c r="AC362" s="55"/>
      <c r="AD362" s="55"/>
    </row>
    <row r="363" spans="1:30" ht="12.75" customHeight="1" x14ac:dyDescent="0.4">
      <c r="A363" s="50"/>
      <c r="B363" s="50"/>
      <c r="C363" s="82"/>
      <c r="D363" s="84"/>
      <c r="H363" s="21"/>
      <c r="L363" s="21"/>
      <c r="AA363" s="55"/>
      <c r="AB363" s="55"/>
      <c r="AC363" s="55"/>
      <c r="AD363" s="55"/>
    </row>
    <row r="364" spans="1:30" ht="12.75" customHeight="1" x14ac:dyDescent="0.4">
      <c r="A364" s="50"/>
      <c r="B364" s="50"/>
      <c r="C364" s="82"/>
      <c r="D364" s="84"/>
      <c r="H364" s="21"/>
      <c r="L364" s="21"/>
      <c r="AA364" s="55"/>
      <c r="AB364" s="55"/>
      <c r="AC364" s="55"/>
      <c r="AD364" s="55"/>
    </row>
    <row r="365" spans="1:30" ht="12.75" customHeight="1" x14ac:dyDescent="0.4">
      <c r="A365" s="50"/>
      <c r="B365" s="50"/>
      <c r="C365" s="82"/>
      <c r="D365" s="84"/>
      <c r="H365" s="21"/>
      <c r="L365" s="21"/>
      <c r="AA365" s="55"/>
      <c r="AB365" s="55"/>
      <c r="AC365" s="55"/>
      <c r="AD365" s="55"/>
    </row>
    <row r="366" spans="1:30" ht="12.75" customHeight="1" x14ac:dyDescent="0.4">
      <c r="A366" s="50"/>
      <c r="B366" s="50"/>
      <c r="C366" s="82"/>
      <c r="D366" s="84"/>
      <c r="H366" s="21"/>
      <c r="L366" s="21"/>
      <c r="AA366" s="55"/>
      <c r="AB366" s="55"/>
      <c r="AC366" s="55"/>
      <c r="AD366" s="55"/>
    </row>
    <row r="367" spans="1:30" ht="12.75" customHeight="1" x14ac:dyDescent="0.4">
      <c r="A367" s="50"/>
      <c r="B367" s="50"/>
      <c r="C367" s="82"/>
      <c r="D367" s="84"/>
      <c r="H367" s="21"/>
      <c r="L367" s="21"/>
      <c r="AA367" s="55"/>
      <c r="AB367" s="55"/>
      <c r="AC367" s="55"/>
      <c r="AD367" s="55"/>
    </row>
    <row r="368" spans="1:30" ht="12.75" customHeight="1" x14ac:dyDescent="0.4">
      <c r="A368" s="50"/>
      <c r="B368" s="50"/>
      <c r="C368" s="82"/>
      <c r="D368" s="84"/>
      <c r="H368" s="21"/>
      <c r="L368" s="21"/>
      <c r="AA368" s="55"/>
      <c r="AB368" s="55"/>
      <c r="AC368" s="55"/>
      <c r="AD368" s="55"/>
    </row>
    <row r="369" spans="1:30" ht="12.75" customHeight="1" x14ac:dyDescent="0.4">
      <c r="A369" s="50"/>
      <c r="B369" s="50"/>
      <c r="C369" s="82"/>
      <c r="D369" s="84"/>
      <c r="H369" s="21"/>
      <c r="L369" s="21"/>
      <c r="AA369" s="55"/>
      <c r="AB369" s="55"/>
      <c r="AC369" s="55"/>
      <c r="AD369" s="55"/>
    </row>
    <row r="370" spans="1:30" ht="12.75" customHeight="1" x14ac:dyDescent="0.4">
      <c r="A370" s="50"/>
      <c r="B370" s="50"/>
      <c r="C370" s="82"/>
      <c r="D370" s="84"/>
      <c r="H370" s="21"/>
      <c r="L370" s="21"/>
      <c r="AA370" s="55"/>
      <c r="AB370" s="55"/>
      <c r="AC370" s="55"/>
      <c r="AD370" s="55"/>
    </row>
    <row r="371" spans="1:30" ht="12.75" customHeight="1" x14ac:dyDescent="0.4">
      <c r="A371" s="50"/>
      <c r="B371" s="50"/>
      <c r="C371" s="82"/>
      <c r="D371" s="84"/>
      <c r="H371" s="21"/>
      <c r="L371" s="21"/>
      <c r="AA371" s="55"/>
      <c r="AB371" s="55"/>
      <c r="AC371" s="55"/>
      <c r="AD371" s="55"/>
    </row>
    <row r="372" spans="1:30" ht="12.75" customHeight="1" x14ac:dyDescent="0.4">
      <c r="A372" s="50"/>
      <c r="B372" s="50"/>
      <c r="C372" s="82"/>
      <c r="D372" s="84"/>
      <c r="H372" s="21"/>
      <c r="L372" s="21"/>
      <c r="AA372" s="55"/>
      <c r="AB372" s="55"/>
      <c r="AC372" s="55"/>
      <c r="AD372" s="55"/>
    </row>
    <row r="373" spans="1:30" ht="12.75" customHeight="1" x14ac:dyDescent="0.4">
      <c r="A373" s="50"/>
      <c r="B373" s="50"/>
      <c r="C373" s="82"/>
      <c r="D373" s="84"/>
      <c r="H373" s="21"/>
      <c r="L373" s="21"/>
      <c r="AA373" s="55"/>
      <c r="AB373" s="55"/>
      <c r="AC373" s="55"/>
      <c r="AD373" s="55"/>
    </row>
    <row r="374" spans="1:30" ht="12.75" customHeight="1" x14ac:dyDescent="0.4">
      <c r="A374" s="50"/>
      <c r="B374" s="50"/>
      <c r="C374" s="82"/>
      <c r="D374" s="84"/>
      <c r="H374" s="21"/>
      <c r="L374" s="21"/>
      <c r="AA374" s="55"/>
      <c r="AB374" s="55"/>
      <c r="AC374" s="55"/>
      <c r="AD374" s="55"/>
    </row>
    <row r="375" spans="1:30" ht="12.75" customHeight="1" x14ac:dyDescent="0.4">
      <c r="A375" s="50"/>
      <c r="B375" s="50"/>
      <c r="C375" s="82"/>
      <c r="D375" s="84"/>
      <c r="H375" s="21"/>
      <c r="L375" s="21"/>
      <c r="AA375" s="55"/>
      <c r="AB375" s="55"/>
      <c r="AC375" s="55"/>
      <c r="AD375" s="55"/>
    </row>
    <row r="376" spans="1:30" ht="12.75" customHeight="1" x14ac:dyDescent="0.4">
      <c r="A376" s="50"/>
      <c r="B376" s="50"/>
      <c r="C376" s="82"/>
      <c r="D376" s="84"/>
      <c r="H376" s="21"/>
      <c r="L376" s="21"/>
      <c r="AA376" s="55"/>
      <c r="AB376" s="55"/>
      <c r="AC376" s="55"/>
      <c r="AD376" s="55"/>
    </row>
    <row r="377" spans="1:30" ht="12.75" customHeight="1" x14ac:dyDescent="0.4">
      <c r="A377" s="50"/>
      <c r="B377" s="50"/>
      <c r="C377" s="82"/>
      <c r="D377" s="84"/>
      <c r="H377" s="21"/>
      <c r="L377" s="21"/>
      <c r="AA377" s="55"/>
      <c r="AB377" s="55"/>
      <c r="AC377" s="55"/>
      <c r="AD377" s="55"/>
    </row>
    <row r="378" spans="1:30" ht="12.75" customHeight="1" x14ac:dyDescent="0.4">
      <c r="A378" s="50"/>
      <c r="B378" s="50"/>
      <c r="C378" s="82"/>
      <c r="D378" s="84"/>
      <c r="H378" s="21"/>
      <c r="L378" s="21"/>
      <c r="AA378" s="55"/>
      <c r="AB378" s="55"/>
      <c r="AC378" s="55"/>
      <c r="AD378" s="55"/>
    </row>
    <row r="379" spans="1:30" ht="12.75" customHeight="1" x14ac:dyDescent="0.4">
      <c r="A379" s="50"/>
      <c r="B379" s="50"/>
      <c r="C379" s="82"/>
      <c r="D379" s="84"/>
      <c r="H379" s="21"/>
      <c r="L379" s="21"/>
      <c r="AA379" s="55"/>
      <c r="AB379" s="55"/>
      <c r="AC379" s="55"/>
      <c r="AD379" s="55"/>
    </row>
    <row r="380" spans="1:30" ht="12.75" customHeight="1" x14ac:dyDescent="0.4">
      <c r="A380" s="50"/>
      <c r="B380" s="50"/>
      <c r="C380" s="82"/>
      <c r="D380" s="84"/>
      <c r="H380" s="21"/>
      <c r="L380" s="21"/>
      <c r="AA380" s="55"/>
      <c r="AB380" s="55"/>
      <c r="AC380" s="55"/>
      <c r="AD380" s="55"/>
    </row>
    <row r="381" spans="1:30" ht="12.75" customHeight="1" x14ac:dyDescent="0.4">
      <c r="A381" s="50"/>
      <c r="B381" s="50"/>
      <c r="C381" s="82"/>
      <c r="D381" s="84"/>
      <c r="H381" s="21"/>
      <c r="L381" s="21"/>
      <c r="AA381" s="55"/>
      <c r="AB381" s="55"/>
      <c r="AC381" s="55"/>
      <c r="AD381" s="55"/>
    </row>
    <row r="382" spans="1:30" ht="12.75" customHeight="1" x14ac:dyDescent="0.4">
      <c r="A382" s="50"/>
      <c r="B382" s="50"/>
      <c r="C382" s="82"/>
      <c r="D382" s="84"/>
      <c r="H382" s="21"/>
      <c r="L382" s="21"/>
      <c r="AA382" s="55"/>
      <c r="AB382" s="55"/>
      <c r="AC382" s="55"/>
      <c r="AD382" s="55"/>
    </row>
    <row r="383" spans="1:30" ht="12.75" customHeight="1" x14ac:dyDescent="0.4">
      <c r="A383" s="50"/>
      <c r="B383" s="50"/>
      <c r="C383" s="82"/>
      <c r="D383" s="84"/>
      <c r="H383" s="21"/>
      <c r="L383" s="21"/>
      <c r="AA383" s="55"/>
      <c r="AB383" s="55"/>
      <c r="AC383" s="55"/>
      <c r="AD383" s="55"/>
    </row>
    <row r="384" spans="1:30" ht="12.75" customHeight="1" x14ac:dyDescent="0.4">
      <c r="A384" s="50"/>
      <c r="B384" s="50"/>
      <c r="C384" s="82"/>
      <c r="D384" s="84"/>
      <c r="H384" s="21"/>
      <c r="L384" s="21"/>
      <c r="AA384" s="55"/>
      <c r="AB384" s="55"/>
      <c r="AC384" s="55"/>
      <c r="AD384" s="55"/>
    </row>
    <row r="385" spans="1:30" ht="12.75" customHeight="1" x14ac:dyDescent="0.4">
      <c r="A385" s="50"/>
      <c r="B385" s="50"/>
      <c r="C385" s="82"/>
      <c r="D385" s="84"/>
      <c r="H385" s="21"/>
      <c r="L385" s="21"/>
      <c r="AA385" s="55"/>
      <c r="AB385" s="55"/>
      <c r="AC385" s="55"/>
      <c r="AD385" s="55"/>
    </row>
    <row r="386" spans="1:30" ht="12.75" customHeight="1" x14ac:dyDescent="0.4">
      <c r="A386" s="50"/>
      <c r="B386" s="50"/>
      <c r="C386" s="82"/>
      <c r="D386" s="84"/>
      <c r="H386" s="21"/>
      <c r="L386" s="21"/>
      <c r="AA386" s="55"/>
      <c r="AB386" s="55"/>
      <c r="AC386" s="55"/>
      <c r="AD386" s="55"/>
    </row>
    <row r="387" spans="1:30" ht="12.75" customHeight="1" x14ac:dyDescent="0.4">
      <c r="A387" s="50"/>
      <c r="B387" s="50"/>
      <c r="C387" s="82"/>
      <c r="D387" s="84"/>
      <c r="H387" s="21"/>
      <c r="L387" s="21"/>
      <c r="AA387" s="55"/>
      <c r="AB387" s="55"/>
      <c r="AC387" s="55"/>
      <c r="AD387" s="55"/>
    </row>
    <row r="388" spans="1:30" ht="12.75" customHeight="1" x14ac:dyDescent="0.4">
      <c r="A388" s="50"/>
      <c r="B388" s="50"/>
      <c r="C388" s="82"/>
      <c r="D388" s="84"/>
      <c r="H388" s="21"/>
      <c r="L388" s="21"/>
      <c r="AA388" s="55"/>
      <c r="AB388" s="55"/>
      <c r="AC388" s="55"/>
      <c r="AD388" s="55"/>
    </row>
    <row r="389" spans="1:30" ht="12.75" customHeight="1" x14ac:dyDescent="0.4">
      <c r="A389" s="50"/>
      <c r="B389" s="50"/>
      <c r="C389" s="82"/>
      <c r="D389" s="84"/>
      <c r="H389" s="21"/>
      <c r="L389" s="21"/>
      <c r="AA389" s="55"/>
      <c r="AB389" s="55"/>
      <c r="AC389" s="55"/>
      <c r="AD389" s="55"/>
    </row>
    <row r="390" spans="1:30" ht="12.75" customHeight="1" x14ac:dyDescent="0.4">
      <c r="A390" s="50"/>
      <c r="B390" s="50"/>
      <c r="C390" s="82"/>
      <c r="D390" s="84"/>
      <c r="H390" s="21"/>
      <c r="L390" s="21"/>
      <c r="AA390" s="55"/>
      <c r="AB390" s="55"/>
      <c r="AC390" s="55"/>
      <c r="AD390" s="55"/>
    </row>
    <row r="391" spans="1:30" ht="12.75" customHeight="1" x14ac:dyDescent="0.4">
      <c r="A391" s="50"/>
      <c r="B391" s="50"/>
      <c r="C391" s="82"/>
      <c r="D391" s="84"/>
      <c r="H391" s="21"/>
      <c r="L391" s="21"/>
      <c r="AA391" s="55"/>
      <c r="AB391" s="55"/>
      <c r="AC391" s="55"/>
      <c r="AD391" s="55"/>
    </row>
    <row r="392" spans="1:30" ht="12.75" customHeight="1" x14ac:dyDescent="0.4">
      <c r="A392" s="50"/>
      <c r="B392" s="50"/>
      <c r="C392" s="82"/>
      <c r="D392" s="84"/>
      <c r="H392" s="21"/>
      <c r="L392" s="21"/>
      <c r="AA392" s="55"/>
      <c r="AB392" s="55"/>
      <c r="AC392" s="55"/>
      <c r="AD392" s="55"/>
    </row>
    <row r="393" spans="1:30" ht="12.75" customHeight="1" x14ac:dyDescent="0.4">
      <c r="A393" s="50"/>
      <c r="B393" s="50"/>
      <c r="C393" s="82"/>
      <c r="D393" s="84"/>
      <c r="H393" s="21"/>
      <c r="L393" s="21"/>
      <c r="AA393" s="55"/>
      <c r="AB393" s="55"/>
      <c r="AC393" s="55"/>
      <c r="AD393" s="55"/>
    </row>
    <row r="394" spans="1:30" ht="12.75" customHeight="1" x14ac:dyDescent="0.4">
      <c r="A394" s="50"/>
      <c r="B394" s="50"/>
      <c r="C394" s="82"/>
      <c r="D394" s="84"/>
      <c r="H394" s="21"/>
      <c r="L394" s="21"/>
      <c r="AA394" s="55"/>
      <c r="AB394" s="55"/>
      <c r="AC394" s="55"/>
      <c r="AD394" s="55"/>
    </row>
    <row r="395" spans="1:30" ht="12.75" customHeight="1" x14ac:dyDescent="0.4">
      <c r="A395" s="50"/>
      <c r="B395" s="50"/>
      <c r="C395" s="82"/>
      <c r="D395" s="84"/>
      <c r="H395" s="21"/>
      <c r="L395" s="21"/>
      <c r="AA395" s="55"/>
      <c r="AB395" s="55"/>
      <c r="AC395" s="55"/>
      <c r="AD395" s="55"/>
    </row>
    <row r="396" spans="1:30" ht="12.75" customHeight="1" x14ac:dyDescent="0.4">
      <c r="A396" s="50"/>
      <c r="B396" s="50"/>
      <c r="C396" s="82"/>
      <c r="D396" s="84"/>
      <c r="H396" s="21"/>
      <c r="L396" s="21"/>
      <c r="AA396" s="55"/>
      <c r="AB396" s="55"/>
      <c r="AC396" s="55"/>
      <c r="AD396" s="55"/>
    </row>
    <row r="397" spans="1:30" ht="12.75" customHeight="1" x14ac:dyDescent="0.4">
      <c r="A397" s="50"/>
      <c r="B397" s="50"/>
      <c r="C397" s="82"/>
      <c r="D397" s="84"/>
      <c r="H397" s="21"/>
      <c r="L397" s="21"/>
      <c r="AA397" s="55"/>
      <c r="AB397" s="55"/>
      <c r="AC397" s="55"/>
      <c r="AD397" s="55"/>
    </row>
    <row r="398" spans="1:30" ht="12.75" customHeight="1" x14ac:dyDescent="0.4">
      <c r="A398" s="50"/>
      <c r="B398" s="50"/>
      <c r="C398" s="82"/>
      <c r="D398" s="84"/>
      <c r="H398" s="21"/>
      <c r="L398" s="21"/>
      <c r="AA398" s="55"/>
      <c r="AB398" s="55"/>
      <c r="AC398" s="55"/>
      <c r="AD398" s="55"/>
    </row>
    <row r="399" spans="1:30" ht="12.75" customHeight="1" x14ac:dyDescent="0.4">
      <c r="A399" s="50"/>
      <c r="B399" s="50"/>
      <c r="C399" s="82"/>
      <c r="D399" s="84"/>
      <c r="H399" s="21"/>
      <c r="L399" s="21"/>
      <c r="AA399" s="55"/>
      <c r="AB399" s="55"/>
      <c r="AC399" s="55"/>
      <c r="AD399" s="55"/>
    </row>
    <row r="400" spans="1:30" ht="12.75" customHeight="1" x14ac:dyDescent="0.4">
      <c r="A400" s="50"/>
      <c r="B400" s="50"/>
      <c r="C400" s="82"/>
      <c r="D400" s="84"/>
      <c r="H400" s="21"/>
      <c r="L400" s="21"/>
      <c r="AA400" s="55"/>
      <c r="AB400" s="55"/>
      <c r="AC400" s="55"/>
      <c r="AD400" s="55"/>
    </row>
    <row r="401" spans="1:30" ht="12.75" customHeight="1" x14ac:dyDescent="0.4">
      <c r="A401" s="50"/>
      <c r="B401" s="50"/>
      <c r="C401" s="82"/>
      <c r="D401" s="84"/>
      <c r="H401" s="21"/>
      <c r="L401" s="21"/>
      <c r="AA401" s="55"/>
      <c r="AB401" s="55"/>
      <c r="AC401" s="55"/>
      <c r="AD401" s="55"/>
    </row>
    <row r="402" spans="1:30" ht="12.75" customHeight="1" x14ac:dyDescent="0.4">
      <c r="A402" s="50"/>
      <c r="B402" s="50"/>
      <c r="C402" s="82"/>
      <c r="D402" s="84"/>
      <c r="H402" s="21"/>
      <c r="L402" s="21"/>
      <c r="AA402" s="55"/>
      <c r="AB402" s="55"/>
      <c r="AC402" s="55"/>
      <c r="AD402" s="55"/>
    </row>
    <row r="403" spans="1:30" ht="12.75" customHeight="1" x14ac:dyDescent="0.4">
      <c r="A403" s="50"/>
      <c r="B403" s="50"/>
      <c r="C403" s="82"/>
      <c r="D403" s="84"/>
      <c r="H403" s="21"/>
      <c r="L403" s="21"/>
      <c r="AA403" s="55"/>
      <c r="AB403" s="55"/>
      <c r="AC403" s="55"/>
      <c r="AD403" s="55"/>
    </row>
    <row r="404" spans="1:30" ht="12.75" customHeight="1" x14ac:dyDescent="0.4">
      <c r="A404" s="50"/>
      <c r="B404" s="50"/>
      <c r="C404" s="82"/>
      <c r="D404" s="84"/>
      <c r="H404" s="21"/>
      <c r="L404" s="21"/>
      <c r="AA404" s="55"/>
      <c r="AB404" s="55"/>
      <c r="AC404" s="55"/>
      <c r="AD404" s="55"/>
    </row>
    <row r="405" spans="1:30" ht="12.75" customHeight="1" x14ac:dyDescent="0.4">
      <c r="A405" s="50"/>
      <c r="B405" s="50"/>
      <c r="C405" s="82"/>
      <c r="D405" s="84"/>
      <c r="H405" s="21"/>
      <c r="L405" s="21"/>
      <c r="AA405" s="55"/>
      <c r="AB405" s="55"/>
      <c r="AC405" s="55"/>
      <c r="AD405" s="55"/>
    </row>
    <row r="406" spans="1:30" ht="12.75" customHeight="1" x14ac:dyDescent="0.4">
      <c r="A406" s="50"/>
      <c r="B406" s="50"/>
      <c r="C406" s="82"/>
      <c r="D406" s="84"/>
      <c r="H406" s="21"/>
      <c r="L406" s="21"/>
      <c r="AA406" s="55"/>
      <c r="AB406" s="55"/>
      <c r="AC406" s="55"/>
      <c r="AD406" s="55"/>
    </row>
    <row r="407" spans="1:30" ht="12.75" customHeight="1" x14ac:dyDescent="0.4">
      <c r="A407" s="50"/>
      <c r="B407" s="50"/>
      <c r="C407" s="82"/>
      <c r="D407" s="84"/>
      <c r="H407" s="21"/>
      <c r="L407" s="21"/>
      <c r="AA407" s="55"/>
      <c r="AB407" s="55"/>
      <c r="AC407" s="55"/>
      <c r="AD407" s="55"/>
    </row>
    <row r="408" spans="1:30" ht="12.75" customHeight="1" x14ac:dyDescent="0.4">
      <c r="A408" s="50"/>
      <c r="B408" s="50"/>
      <c r="C408" s="82"/>
      <c r="D408" s="84"/>
      <c r="H408" s="21"/>
      <c r="L408" s="21"/>
      <c r="AA408" s="55"/>
      <c r="AB408" s="55"/>
      <c r="AC408" s="55"/>
      <c r="AD408" s="55"/>
    </row>
    <row r="409" spans="1:30" ht="12.75" customHeight="1" x14ac:dyDescent="0.4">
      <c r="A409" s="50"/>
      <c r="B409" s="50"/>
      <c r="C409" s="82"/>
      <c r="D409" s="84"/>
      <c r="H409" s="21"/>
      <c r="L409" s="21"/>
      <c r="AA409" s="55"/>
      <c r="AB409" s="55"/>
      <c r="AC409" s="55"/>
      <c r="AD409" s="55"/>
    </row>
    <row r="410" spans="1:30" ht="12.75" customHeight="1" x14ac:dyDescent="0.4">
      <c r="A410" s="50"/>
      <c r="B410" s="50"/>
      <c r="C410" s="82"/>
      <c r="D410" s="84"/>
      <c r="H410" s="21"/>
      <c r="L410" s="21"/>
      <c r="AA410" s="55"/>
      <c r="AB410" s="55"/>
      <c r="AC410" s="55"/>
      <c r="AD410" s="55"/>
    </row>
    <row r="411" spans="1:30" ht="12.75" customHeight="1" x14ac:dyDescent="0.4">
      <c r="A411" s="50"/>
      <c r="B411" s="50"/>
      <c r="C411" s="82"/>
      <c r="D411" s="84"/>
      <c r="H411" s="21"/>
      <c r="L411" s="21"/>
      <c r="AA411" s="55"/>
      <c r="AB411" s="55"/>
      <c r="AC411" s="55"/>
      <c r="AD411" s="55"/>
    </row>
    <row r="412" spans="1:30" ht="12.75" customHeight="1" x14ac:dyDescent="0.4">
      <c r="A412" s="50"/>
      <c r="B412" s="50"/>
      <c r="C412" s="82"/>
      <c r="D412" s="84"/>
      <c r="H412" s="21"/>
      <c r="L412" s="21"/>
      <c r="AA412" s="55"/>
      <c r="AB412" s="55"/>
      <c r="AC412" s="55"/>
      <c r="AD412" s="55"/>
    </row>
    <row r="413" spans="1:30" ht="12.75" customHeight="1" x14ac:dyDescent="0.4">
      <c r="A413" s="50"/>
      <c r="B413" s="50"/>
      <c r="C413" s="82"/>
      <c r="D413" s="84"/>
      <c r="H413" s="21"/>
      <c r="L413" s="21"/>
      <c r="AA413" s="55"/>
      <c r="AB413" s="55"/>
      <c r="AC413" s="55"/>
      <c r="AD413" s="55"/>
    </row>
    <row r="414" spans="1:30" ht="12.75" customHeight="1" x14ac:dyDescent="0.4">
      <c r="A414" s="50"/>
      <c r="B414" s="50"/>
      <c r="C414" s="82"/>
      <c r="D414" s="84"/>
      <c r="H414" s="21"/>
      <c r="L414" s="21"/>
      <c r="AA414" s="55"/>
      <c r="AB414" s="55"/>
      <c r="AC414" s="55"/>
      <c r="AD414" s="55"/>
    </row>
    <row r="415" spans="1:30" ht="12.75" customHeight="1" x14ac:dyDescent="0.4">
      <c r="A415" s="50"/>
      <c r="B415" s="50"/>
      <c r="C415" s="82"/>
      <c r="D415" s="84"/>
      <c r="H415" s="21"/>
      <c r="L415" s="21"/>
      <c r="AA415" s="55"/>
      <c r="AB415" s="55"/>
      <c r="AC415" s="55"/>
      <c r="AD415" s="55"/>
    </row>
    <row r="416" spans="1:30" ht="12.75" customHeight="1" x14ac:dyDescent="0.4">
      <c r="A416" s="50"/>
      <c r="B416" s="50"/>
      <c r="C416" s="82"/>
      <c r="D416" s="84"/>
      <c r="H416" s="21"/>
      <c r="L416" s="21"/>
      <c r="AA416" s="55"/>
      <c r="AB416" s="55"/>
      <c r="AC416" s="55"/>
      <c r="AD416" s="55"/>
    </row>
    <row r="417" spans="1:30" ht="12.75" customHeight="1" x14ac:dyDescent="0.4">
      <c r="A417" s="50"/>
      <c r="B417" s="50"/>
      <c r="C417" s="82"/>
      <c r="D417" s="84"/>
      <c r="H417" s="21"/>
      <c r="L417" s="21"/>
      <c r="AA417" s="55"/>
      <c r="AB417" s="55"/>
      <c r="AC417" s="55"/>
      <c r="AD417" s="55"/>
    </row>
    <row r="418" spans="1:30" ht="12.75" customHeight="1" x14ac:dyDescent="0.4">
      <c r="A418" s="50"/>
      <c r="B418" s="50"/>
      <c r="C418" s="82"/>
      <c r="D418" s="84"/>
      <c r="H418" s="21"/>
      <c r="L418" s="21"/>
      <c r="AA418" s="55"/>
      <c r="AB418" s="55"/>
      <c r="AC418" s="55"/>
      <c r="AD418" s="55"/>
    </row>
    <row r="419" spans="1:30" ht="12.75" customHeight="1" x14ac:dyDescent="0.4">
      <c r="A419" s="50"/>
      <c r="B419" s="50"/>
      <c r="C419" s="82"/>
      <c r="D419" s="84"/>
      <c r="H419" s="21"/>
      <c r="L419" s="21"/>
      <c r="AA419" s="55"/>
      <c r="AB419" s="55"/>
      <c r="AC419" s="55"/>
      <c r="AD419" s="55"/>
    </row>
    <row r="420" spans="1:30" ht="12.75" customHeight="1" x14ac:dyDescent="0.4">
      <c r="A420" s="50"/>
      <c r="B420" s="50"/>
      <c r="C420" s="82"/>
      <c r="D420" s="84"/>
      <c r="H420" s="21"/>
      <c r="L420" s="21"/>
      <c r="AA420" s="55"/>
      <c r="AB420" s="55"/>
      <c r="AC420" s="55"/>
      <c r="AD420" s="55"/>
    </row>
    <row r="421" spans="1:30" ht="12.75" customHeight="1" x14ac:dyDescent="0.4">
      <c r="A421" s="50"/>
      <c r="B421" s="50"/>
      <c r="C421" s="82"/>
      <c r="D421" s="84"/>
      <c r="H421" s="21"/>
      <c r="L421" s="21"/>
      <c r="AA421" s="55"/>
      <c r="AB421" s="55"/>
      <c r="AC421" s="55"/>
      <c r="AD421" s="55"/>
    </row>
    <row r="422" spans="1:30" ht="12.75" customHeight="1" x14ac:dyDescent="0.4">
      <c r="A422" s="50"/>
      <c r="B422" s="50"/>
      <c r="C422" s="82"/>
      <c r="D422" s="84"/>
      <c r="H422" s="21"/>
      <c r="L422" s="21"/>
      <c r="AA422" s="55"/>
      <c r="AB422" s="55"/>
      <c r="AC422" s="55"/>
      <c r="AD422" s="55"/>
    </row>
    <row r="423" spans="1:30" ht="12.75" customHeight="1" x14ac:dyDescent="0.4">
      <c r="A423" s="50"/>
      <c r="B423" s="50"/>
      <c r="C423" s="82"/>
      <c r="D423" s="84"/>
      <c r="H423" s="21"/>
      <c r="L423" s="21"/>
      <c r="AA423" s="55"/>
      <c r="AB423" s="55"/>
      <c r="AC423" s="55"/>
      <c r="AD423" s="55"/>
    </row>
    <row r="424" spans="1:30" ht="12.75" customHeight="1" x14ac:dyDescent="0.4">
      <c r="A424" s="50"/>
      <c r="B424" s="50"/>
      <c r="C424" s="82"/>
      <c r="D424" s="84"/>
      <c r="H424" s="21"/>
      <c r="L424" s="21"/>
      <c r="AA424" s="55"/>
      <c r="AB424" s="55"/>
      <c r="AC424" s="55"/>
      <c r="AD424" s="55"/>
    </row>
    <row r="425" spans="1:30" ht="12.75" customHeight="1" x14ac:dyDescent="0.4">
      <c r="A425" s="50"/>
      <c r="B425" s="50"/>
      <c r="C425" s="82"/>
      <c r="D425" s="84"/>
      <c r="H425" s="21"/>
      <c r="L425" s="21"/>
      <c r="AA425" s="55"/>
      <c r="AB425" s="55"/>
      <c r="AC425" s="55"/>
      <c r="AD425" s="55"/>
    </row>
    <row r="426" spans="1:30" ht="12.75" customHeight="1" x14ac:dyDescent="0.4">
      <c r="A426" s="50"/>
      <c r="B426" s="50"/>
      <c r="C426" s="82"/>
      <c r="D426" s="84"/>
      <c r="H426" s="21"/>
      <c r="L426" s="21"/>
      <c r="AA426" s="55"/>
      <c r="AB426" s="55"/>
      <c r="AC426" s="55"/>
      <c r="AD426" s="55"/>
    </row>
    <row r="427" spans="1:30" ht="12.75" customHeight="1" x14ac:dyDescent="0.4">
      <c r="A427" s="50"/>
      <c r="B427" s="50"/>
      <c r="C427" s="82"/>
      <c r="D427" s="84"/>
      <c r="H427" s="21"/>
      <c r="L427" s="21"/>
      <c r="AA427" s="55"/>
      <c r="AB427" s="55"/>
      <c r="AC427" s="55"/>
      <c r="AD427" s="55"/>
    </row>
    <row r="428" spans="1:30" ht="12.75" customHeight="1" x14ac:dyDescent="0.4">
      <c r="A428" s="50"/>
      <c r="B428" s="50"/>
      <c r="C428" s="82"/>
      <c r="D428" s="84"/>
      <c r="H428" s="21"/>
      <c r="L428" s="21"/>
      <c r="AA428" s="55"/>
      <c r="AB428" s="55"/>
      <c r="AC428" s="55"/>
      <c r="AD428" s="55"/>
    </row>
    <row r="429" spans="1:30" ht="12.75" customHeight="1" x14ac:dyDescent="0.4">
      <c r="A429" s="50"/>
      <c r="B429" s="50"/>
      <c r="C429" s="82"/>
      <c r="D429" s="84"/>
      <c r="H429" s="21"/>
      <c r="L429" s="21"/>
      <c r="AA429" s="55"/>
      <c r="AB429" s="55"/>
      <c r="AC429" s="55"/>
      <c r="AD429" s="55"/>
    </row>
    <row r="430" spans="1:30" ht="12.75" customHeight="1" x14ac:dyDescent="0.4">
      <c r="A430" s="50"/>
      <c r="B430" s="50"/>
      <c r="C430" s="82"/>
      <c r="D430" s="84"/>
      <c r="H430" s="21"/>
      <c r="L430" s="21"/>
      <c r="AA430" s="55"/>
      <c r="AB430" s="55"/>
      <c r="AC430" s="55"/>
      <c r="AD430" s="55"/>
    </row>
    <row r="431" spans="1:30" ht="12.75" customHeight="1" x14ac:dyDescent="0.4">
      <c r="A431" s="50"/>
      <c r="B431" s="50"/>
      <c r="C431" s="82"/>
      <c r="D431" s="84"/>
      <c r="H431" s="21"/>
      <c r="L431" s="21"/>
      <c r="AA431" s="55"/>
      <c r="AB431" s="55"/>
      <c r="AC431" s="55"/>
      <c r="AD431" s="55"/>
    </row>
    <row r="432" spans="1:30" ht="12.75" customHeight="1" x14ac:dyDescent="0.4">
      <c r="A432" s="50"/>
      <c r="B432" s="50"/>
      <c r="C432" s="82"/>
      <c r="D432" s="84"/>
      <c r="H432" s="21"/>
      <c r="L432" s="21"/>
      <c r="AA432" s="55"/>
      <c r="AB432" s="55"/>
      <c r="AC432" s="55"/>
      <c r="AD432" s="55"/>
    </row>
    <row r="433" spans="1:30" ht="12.75" customHeight="1" x14ac:dyDescent="0.4">
      <c r="A433" s="50"/>
      <c r="B433" s="50"/>
      <c r="C433" s="82"/>
      <c r="D433" s="84"/>
      <c r="H433" s="21"/>
      <c r="L433" s="21"/>
      <c r="AA433" s="55"/>
      <c r="AB433" s="55"/>
      <c r="AC433" s="55"/>
      <c r="AD433" s="55"/>
    </row>
    <row r="434" spans="1:30" ht="12.75" customHeight="1" x14ac:dyDescent="0.4">
      <c r="A434" s="50"/>
      <c r="B434" s="50"/>
      <c r="C434" s="82"/>
      <c r="D434" s="84"/>
      <c r="H434" s="21"/>
      <c r="L434" s="21"/>
      <c r="AA434" s="55"/>
      <c r="AB434" s="55"/>
      <c r="AC434" s="55"/>
      <c r="AD434" s="55"/>
    </row>
    <row r="435" spans="1:30" ht="12.75" customHeight="1" x14ac:dyDescent="0.4">
      <c r="A435" s="50"/>
      <c r="B435" s="50"/>
      <c r="C435" s="82"/>
      <c r="D435" s="84"/>
      <c r="H435" s="21"/>
      <c r="L435" s="21"/>
      <c r="AA435" s="55"/>
      <c r="AB435" s="55"/>
      <c r="AC435" s="55"/>
      <c r="AD435" s="55"/>
    </row>
    <row r="436" spans="1:30" ht="12.75" customHeight="1" x14ac:dyDescent="0.4">
      <c r="A436" s="50"/>
      <c r="B436" s="50"/>
      <c r="C436" s="82"/>
      <c r="D436" s="84"/>
      <c r="H436" s="21"/>
      <c r="L436" s="21"/>
      <c r="AA436" s="55"/>
      <c r="AB436" s="55"/>
      <c r="AC436" s="55"/>
      <c r="AD436" s="55"/>
    </row>
    <row r="437" spans="1:30" ht="12.75" customHeight="1" x14ac:dyDescent="0.4">
      <c r="A437" s="50"/>
      <c r="B437" s="50"/>
      <c r="C437" s="82"/>
      <c r="D437" s="84"/>
      <c r="H437" s="21"/>
      <c r="L437" s="21"/>
      <c r="AA437" s="55"/>
      <c r="AB437" s="55"/>
      <c r="AC437" s="55"/>
      <c r="AD437" s="55"/>
    </row>
    <row r="438" spans="1:30" ht="12.75" customHeight="1" x14ac:dyDescent="0.4">
      <c r="A438" s="50"/>
      <c r="B438" s="50"/>
      <c r="C438" s="82"/>
      <c r="D438" s="84"/>
      <c r="H438" s="21"/>
      <c r="L438" s="21"/>
      <c r="AA438" s="55"/>
      <c r="AB438" s="55"/>
      <c r="AC438" s="55"/>
      <c r="AD438" s="55"/>
    </row>
    <row r="439" spans="1:30" ht="12.75" customHeight="1" x14ac:dyDescent="0.4">
      <c r="A439" s="50"/>
      <c r="B439" s="50"/>
      <c r="C439" s="82"/>
      <c r="D439" s="84"/>
      <c r="H439" s="21"/>
      <c r="L439" s="21"/>
      <c r="AA439" s="55"/>
      <c r="AB439" s="55"/>
      <c r="AC439" s="55"/>
      <c r="AD439" s="55"/>
    </row>
    <row r="440" spans="1:30" ht="12.75" customHeight="1" x14ac:dyDescent="0.4">
      <c r="A440" s="50"/>
      <c r="B440" s="50"/>
      <c r="C440" s="82"/>
      <c r="D440" s="84"/>
      <c r="H440" s="21"/>
      <c r="L440" s="21"/>
      <c r="AA440" s="55"/>
      <c r="AB440" s="55"/>
      <c r="AC440" s="55"/>
      <c r="AD440" s="55"/>
    </row>
    <row r="441" spans="1:30" ht="12.75" customHeight="1" x14ac:dyDescent="0.4">
      <c r="A441" s="50"/>
      <c r="B441" s="50"/>
      <c r="C441" s="82"/>
      <c r="D441" s="84"/>
      <c r="H441" s="21"/>
      <c r="L441" s="21"/>
      <c r="AA441" s="55"/>
      <c r="AB441" s="55"/>
      <c r="AC441" s="55"/>
      <c r="AD441" s="55"/>
    </row>
    <row r="442" spans="1:30" ht="12.75" customHeight="1" x14ac:dyDescent="0.4">
      <c r="A442" s="50"/>
      <c r="B442" s="50"/>
      <c r="C442" s="82"/>
      <c r="D442" s="84"/>
      <c r="H442" s="21"/>
      <c r="L442" s="21"/>
      <c r="AA442" s="55"/>
      <c r="AB442" s="55"/>
      <c r="AC442" s="55"/>
      <c r="AD442" s="55"/>
    </row>
    <row r="443" spans="1:30" ht="12.75" customHeight="1" x14ac:dyDescent="0.4">
      <c r="A443" s="50"/>
      <c r="B443" s="50"/>
      <c r="C443" s="82"/>
      <c r="D443" s="84"/>
      <c r="H443" s="21"/>
      <c r="L443" s="21"/>
      <c r="AA443" s="55"/>
      <c r="AB443" s="55"/>
      <c r="AC443" s="55"/>
      <c r="AD443" s="55"/>
    </row>
    <row r="444" spans="1:30" ht="12.75" customHeight="1" x14ac:dyDescent="0.4">
      <c r="A444" s="50"/>
      <c r="B444" s="50"/>
      <c r="C444" s="82"/>
      <c r="D444" s="84"/>
      <c r="H444" s="21"/>
      <c r="L444" s="21"/>
      <c r="AA444" s="55"/>
      <c r="AB444" s="55"/>
      <c r="AC444" s="55"/>
      <c r="AD444" s="55"/>
    </row>
    <row r="445" spans="1:30" ht="12.75" customHeight="1" x14ac:dyDescent="0.4">
      <c r="A445" s="50"/>
      <c r="B445" s="50"/>
      <c r="C445" s="82"/>
      <c r="D445" s="84"/>
      <c r="H445" s="21"/>
      <c r="L445" s="21"/>
      <c r="AA445" s="55"/>
      <c r="AB445" s="55"/>
      <c r="AC445" s="55"/>
      <c r="AD445" s="55"/>
    </row>
    <row r="446" spans="1:30" ht="12.75" customHeight="1" x14ac:dyDescent="0.4">
      <c r="A446" s="50"/>
      <c r="B446" s="50"/>
      <c r="C446" s="82"/>
      <c r="D446" s="84"/>
      <c r="H446" s="21"/>
      <c r="L446" s="21"/>
      <c r="AA446" s="55"/>
      <c r="AB446" s="55"/>
      <c r="AC446" s="55"/>
      <c r="AD446" s="55"/>
    </row>
    <row r="447" spans="1:30" ht="12.75" customHeight="1" x14ac:dyDescent="0.4">
      <c r="A447" s="50"/>
      <c r="B447" s="50"/>
      <c r="C447" s="82"/>
      <c r="D447" s="84"/>
      <c r="H447" s="21"/>
      <c r="L447" s="21"/>
      <c r="AA447" s="55"/>
      <c r="AB447" s="55"/>
      <c r="AC447" s="55"/>
      <c r="AD447" s="55"/>
    </row>
    <row r="448" spans="1:30" ht="12.75" customHeight="1" x14ac:dyDescent="0.4">
      <c r="A448" s="50"/>
      <c r="B448" s="50"/>
      <c r="C448" s="82"/>
      <c r="D448" s="84"/>
      <c r="H448" s="21"/>
      <c r="L448" s="21"/>
      <c r="AA448" s="55"/>
      <c r="AB448" s="55"/>
      <c r="AC448" s="55"/>
      <c r="AD448" s="55"/>
    </row>
    <row r="449" spans="1:30" ht="12.75" customHeight="1" x14ac:dyDescent="0.4">
      <c r="A449" s="50"/>
      <c r="B449" s="50"/>
      <c r="C449" s="82"/>
      <c r="D449" s="84"/>
      <c r="H449" s="21"/>
      <c r="L449" s="21"/>
      <c r="AA449" s="55"/>
      <c r="AB449" s="55"/>
      <c r="AC449" s="55"/>
      <c r="AD449" s="55"/>
    </row>
    <row r="450" spans="1:30" ht="12.75" customHeight="1" x14ac:dyDescent="0.4">
      <c r="A450" s="50"/>
      <c r="B450" s="50"/>
      <c r="C450" s="82"/>
      <c r="D450" s="84"/>
      <c r="H450" s="21"/>
      <c r="L450" s="21"/>
      <c r="AA450" s="55"/>
      <c r="AB450" s="55"/>
      <c r="AC450" s="55"/>
      <c r="AD450" s="55"/>
    </row>
    <row r="451" spans="1:30" ht="12.75" customHeight="1" x14ac:dyDescent="0.4">
      <c r="A451" s="50"/>
      <c r="B451" s="50"/>
      <c r="C451" s="82"/>
      <c r="D451" s="84"/>
      <c r="H451" s="21"/>
      <c r="L451" s="21"/>
      <c r="AA451" s="55"/>
      <c r="AB451" s="55"/>
      <c r="AC451" s="55"/>
      <c r="AD451" s="55"/>
    </row>
    <row r="452" spans="1:30" ht="12.75" customHeight="1" x14ac:dyDescent="0.4">
      <c r="A452" s="50"/>
      <c r="B452" s="50"/>
      <c r="C452" s="82"/>
      <c r="D452" s="84"/>
      <c r="H452" s="21"/>
      <c r="L452" s="21"/>
      <c r="AA452" s="55"/>
      <c r="AB452" s="55"/>
      <c r="AC452" s="55"/>
      <c r="AD452" s="55"/>
    </row>
    <row r="453" spans="1:30" ht="12.75" customHeight="1" x14ac:dyDescent="0.4">
      <c r="A453" s="50"/>
      <c r="B453" s="50"/>
      <c r="C453" s="82"/>
      <c r="D453" s="84"/>
      <c r="H453" s="21"/>
      <c r="L453" s="21"/>
      <c r="AA453" s="55"/>
      <c r="AB453" s="55"/>
      <c r="AC453" s="55"/>
      <c r="AD453" s="55"/>
    </row>
    <row r="454" spans="1:30" ht="12.75" customHeight="1" x14ac:dyDescent="0.4">
      <c r="A454" s="50"/>
      <c r="B454" s="50"/>
      <c r="C454" s="82"/>
      <c r="D454" s="84"/>
      <c r="H454" s="21"/>
      <c r="L454" s="21"/>
      <c r="AA454" s="55"/>
      <c r="AB454" s="55"/>
      <c r="AC454" s="55"/>
      <c r="AD454" s="55"/>
    </row>
    <row r="455" spans="1:30" ht="12.75" customHeight="1" x14ac:dyDescent="0.4">
      <c r="A455" s="50"/>
      <c r="B455" s="50"/>
      <c r="C455" s="82"/>
      <c r="D455" s="84"/>
      <c r="H455" s="21"/>
      <c r="L455" s="21"/>
      <c r="AA455" s="55"/>
      <c r="AB455" s="55"/>
      <c r="AC455" s="55"/>
      <c r="AD455" s="55"/>
    </row>
    <row r="456" spans="1:30" ht="12.75" customHeight="1" x14ac:dyDescent="0.4">
      <c r="A456" s="50"/>
      <c r="B456" s="50"/>
      <c r="C456" s="82"/>
      <c r="D456" s="84"/>
      <c r="H456" s="21"/>
      <c r="L456" s="21"/>
      <c r="AA456" s="55"/>
      <c r="AB456" s="55"/>
      <c r="AC456" s="55"/>
      <c r="AD456" s="55"/>
    </row>
    <row r="457" spans="1:30" ht="12.75" customHeight="1" x14ac:dyDescent="0.4">
      <c r="A457" s="50"/>
      <c r="B457" s="50"/>
      <c r="C457" s="82"/>
      <c r="D457" s="84"/>
      <c r="H457" s="21"/>
      <c r="L457" s="21"/>
      <c r="AA457" s="55"/>
      <c r="AB457" s="55"/>
      <c r="AC457" s="55"/>
      <c r="AD457" s="55"/>
    </row>
    <row r="458" spans="1:30" ht="12.75" customHeight="1" x14ac:dyDescent="0.4">
      <c r="A458" s="50"/>
      <c r="B458" s="50"/>
      <c r="C458" s="82"/>
      <c r="D458" s="84"/>
      <c r="H458" s="21"/>
      <c r="L458" s="21"/>
      <c r="AA458" s="55"/>
      <c r="AB458" s="55"/>
      <c r="AC458" s="55"/>
      <c r="AD458" s="55"/>
    </row>
    <row r="459" spans="1:30" ht="12.75" customHeight="1" x14ac:dyDescent="0.4">
      <c r="A459" s="50"/>
      <c r="B459" s="50"/>
      <c r="C459" s="82"/>
      <c r="D459" s="84"/>
      <c r="H459" s="21"/>
      <c r="L459" s="21"/>
      <c r="AA459" s="55"/>
      <c r="AB459" s="55"/>
      <c r="AC459" s="55"/>
      <c r="AD459" s="55"/>
    </row>
    <row r="460" spans="1:30" ht="12.75" customHeight="1" x14ac:dyDescent="0.4">
      <c r="A460" s="50"/>
      <c r="B460" s="50"/>
      <c r="C460" s="82"/>
      <c r="D460" s="84"/>
      <c r="H460" s="21"/>
      <c r="L460" s="21"/>
      <c r="AA460" s="55"/>
      <c r="AB460" s="55"/>
      <c r="AC460" s="55"/>
      <c r="AD460" s="55"/>
    </row>
    <row r="461" spans="1:30" ht="12.75" customHeight="1" x14ac:dyDescent="0.4">
      <c r="A461" s="50"/>
      <c r="B461" s="50"/>
      <c r="C461" s="82"/>
      <c r="D461" s="84"/>
      <c r="H461" s="21"/>
      <c r="L461" s="21"/>
      <c r="AA461" s="55"/>
      <c r="AB461" s="55"/>
      <c r="AC461" s="55"/>
      <c r="AD461" s="55"/>
    </row>
    <row r="462" spans="1:30" ht="12.75" customHeight="1" x14ac:dyDescent="0.4">
      <c r="A462" s="50"/>
      <c r="B462" s="50"/>
      <c r="C462" s="82"/>
      <c r="D462" s="84"/>
      <c r="H462" s="21"/>
      <c r="L462" s="21"/>
      <c r="AA462" s="55"/>
      <c r="AB462" s="55"/>
      <c r="AC462" s="55"/>
      <c r="AD462" s="55"/>
    </row>
    <row r="463" spans="1:30" ht="12.75" customHeight="1" x14ac:dyDescent="0.4">
      <c r="A463" s="50"/>
      <c r="B463" s="50"/>
      <c r="C463" s="82"/>
      <c r="D463" s="84"/>
      <c r="H463" s="21"/>
      <c r="L463" s="21"/>
      <c r="AA463" s="55"/>
      <c r="AB463" s="55"/>
      <c r="AC463" s="55"/>
      <c r="AD463" s="55"/>
    </row>
    <row r="464" spans="1:30" ht="12.75" customHeight="1" x14ac:dyDescent="0.4">
      <c r="A464" s="50"/>
      <c r="B464" s="50"/>
      <c r="C464" s="82"/>
      <c r="D464" s="84"/>
      <c r="H464" s="21"/>
      <c r="L464" s="21"/>
      <c r="AA464" s="55"/>
      <c r="AB464" s="55"/>
      <c r="AC464" s="55"/>
      <c r="AD464" s="55"/>
    </row>
    <row r="465" spans="1:30" ht="12.75" customHeight="1" x14ac:dyDescent="0.4">
      <c r="A465" s="50"/>
      <c r="B465" s="50"/>
      <c r="C465" s="82"/>
      <c r="D465" s="84"/>
      <c r="H465" s="21"/>
      <c r="L465" s="21"/>
      <c r="AA465" s="55"/>
      <c r="AB465" s="55"/>
      <c r="AC465" s="55"/>
      <c r="AD465" s="55"/>
    </row>
    <row r="466" spans="1:30" ht="12.75" customHeight="1" x14ac:dyDescent="0.4">
      <c r="A466" s="50"/>
      <c r="B466" s="50"/>
      <c r="C466" s="82"/>
      <c r="D466" s="84"/>
      <c r="H466" s="21"/>
      <c r="L466" s="21"/>
      <c r="AA466" s="55"/>
      <c r="AB466" s="55"/>
      <c r="AC466" s="55"/>
      <c r="AD466" s="55"/>
    </row>
    <row r="467" spans="1:30" ht="12.75" customHeight="1" x14ac:dyDescent="0.4">
      <c r="A467" s="50"/>
      <c r="B467" s="50"/>
      <c r="C467" s="82"/>
      <c r="D467" s="84"/>
      <c r="H467" s="21"/>
      <c r="L467" s="21"/>
      <c r="AA467" s="55"/>
      <c r="AB467" s="55"/>
      <c r="AC467" s="55"/>
      <c r="AD467" s="55"/>
    </row>
    <row r="468" spans="1:30" ht="12.75" customHeight="1" x14ac:dyDescent="0.4">
      <c r="A468" s="50"/>
      <c r="B468" s="50"/>
      <c r="C468" s="82"/>
      <c r="D468" s="84"/>
      <c r="H468" s="21"/>
      <c r="L468" s="21"/>
      <c r="AA468" s="55"/>
      <c r="AB468" s="55"/>
      <c r="AC468" s="55"/>
      <c r="AD468" s="55"/>
    </row>
    <row r="469" spans="1:30" ht="12.75" customHeight="1" x14ac:dyDescent="0.4">
      <c r="A469" s="50"/>
      <c r="B469" s="50"/>
      <c r="C469" s="82"/>
      <c r="D469" s="84"/>
      <c r="H469" s="21"/>
      <c r="L469" s="21"/>
      <c r="AA469" s="55"/>
      <c r="AB469" s="55"/>
      <c r="AC469" s="55"/>
      <c r="AD469" s="55"/>
    </row>
    <row r="470" spans="1:30" ht="12.75" customHeight="1" x14ac:dyDescent="0.4">
      <c r="A470" s="50"/>
      <c r="B470" s="50"/>
      <c r="C470" s="82"/>
      <c r="D470" s="84"/>
      <c r="H470" s="21"/>
      <c r="L470" s="21"/>
      <c r="AA470" s="55"/>
      <c r="AB470" s="55"/>
      <c r="AC470" s="55"/>
      <c r="AD470" s="55"/>
    </row>
    <row r="471" spans="1:30" ht="12.75" customHeight="1" x14ac:dyDescent="0.4">
      <c r="A471" s="50"/>
      <c r="B471" s="50"/>
      <c r="C471" s="82"/>
      <c r="D471" s="84"/>
      <c r="H471" s="21"/>
      <c r="L471" s="21"/>
      <c r="AA471" s="55"/>
      <c r="AB471" s="55"/>
      <c r="AC471" s="55"/>
      <c r="AD471" s="55"/>
    </row>
    <row r="472" spans="1:30" ht="12.75" customHeight="1" x14ac:dyDescent="0.4">
      <c r="A472" s="50"/>
      <c r="B472" s="50"/>
      <c r="C472" s="82"/>
      <c r="D472" s="84"/>
      <c r="H472" s="21"/>
      <c r="L472" s="21"/>
      <c r="AA472" s="55"/>
      <c r="AB472" s="55"/>
      <c r="AC472" s="55"/>
      <c r="AD472" s="55"/>
    </row>
    <row r="473" spans="1:30" ht="12.75" customHeight="1" x14ac:dyDescent="0.4">
      <c r="A473" s="50"/>
      <c r="B473" s="50"/>
      <c r="C473" s="82"/>
      <c r="D473" s="84"/>
      <c r="H473" s="21"/>
      <c r="L473" s="21"/>
      <c r="AA473" s="55"/>
      <c r="AB473" s="55"/>
      <c r="AC473" s="55"/>
      <c r="AD473" s="55"/>
    </row>
    <row r="474" spans="1:30" ht="12.75" customHeight="1" x14ac:dyDescent="0.4">
      <c r="A474" s="50"/>
      <c r="B474" s="50"/>
      <c r="C474" s="82"/>
      <c r="D474" s="84"/>
      <c r="H474" s="21"/>
      <c r="L474" s="21"/>
      <c r="AA474" s="55"/>
      <c r="AB474" s="55"/>
      <c r="AC474" s="55"/>
      <c r="AD474" s="55"/>
    </row>
    <row r="475" spans="1:30" ht="12.75" customHeight="1" x14ac:dyDescent="0.4">
      <c r="A475" s="50"/>
      <c r="B475" s="50"/>
      <c r="C475" s="82"/>
      <c r="D475" s="84"/>
      <c r="H475" s="21"/>
      <c r="L475" s="21"/>
      <c r="AA475" s="55"/>
      <c r="AB475" s="55"/>
      <c r="AC475" s="55"/>
      <c r="AD475" s="55"/>
    </row>
    <row r="476" spans="1:30" ht="12.75" customHeight="1" x14ac:dyDescent="0.4">
      <c r="A476" s="50"/>
      <c r="B476" s="50"/>
      <c r="C476" s="82"/>
      <c r="D476" s="84"/>
      <c r="H476" s="21"/>
      <c r="L476" s="21"/>
      <c r="AA476" s="55"/>
      <c r="AB476" s="55"/>
      <c r="AC476" s="55"/>
      <c r="AD476" s="55"/>
    </row>
    <row r="477" spans="1:30" ht="12.75" customHeight="1" x14ac:dyDescent="0.4">
      <c r="A477" s="50"/>
      <c r="B477" s="50"/>
      <c r="C477" s="82"/>
      <c r="D477" s="84"/>
      <c r="H477" s="21"/>
      <c r="L477" s="21"/>
      <c r="AA477" s="55"/>
      <c r="AB477" s="55"/>
      <c r="AC477" s="55"/>
      <c r="AD477" s="55"/>
    </row>
    <row r="478" spans="1:30" ht="12.75" customHeight="1" x14ac:dyDescent="0.4">
      <c r="A478" s="50"/>
      <c r="B478" s="50"/>
      <c r="C478" s="82"/>
      <c r="D478" s="84"/>
      <c r="H478" s="21"/>
      <c r="L478" s="21"/>
      <c r="AA478" s="55"/>
      <c r="AB478" s="55"/>
      <c r="AC478" s="55"/>
      <c r="AD478" s="55"/>
    </row>
    <row r="479" spans="1:30" ht="12.75" customHeight="1" x14ac:dyDescent="0.4">
      <c r="A479" s="50"/>
      <c r="B479" s="50"/>
      <c r="C479" s="82"/>
      <c r="D479" s="84"/>
      <c r="H479" s="21"/>
      <c r="L479" s="21"/>
      <c r="AA479" s="55"/>
      <c r="AB479" s="55"/>
      <c r="AC479" s="55"/>
      <c r="AD479" s="55"/>
    </row>
    <row r="480" spans="1:30" ht="12.75" customHeight="1" x14ac:dyDescent="0.4">
      <c r="A480" s="50"/>
      <c r="B480" s="50"/>
      <c r="C480" s="82"/>
      <c r="D480" s="84"/>
      <c r="H480" s="21"/>
      <c r="L480" s="21"/>
      <c r="AA480" s="55"/>
      <c r="AB480" s="55"/>
      <c r="AC480" s="55"/>
      <c r="AD480" s="55"/>
    </row>
    <row r="481" spans="1:30" ht="12.75" customHeight="1" x14ac:dyDescent="0.4">
      <c r="A481" s="50"/>
      <c r="B481" s="50"/>
      <c r="C481" s="82"/>
      <c r="D481" s="84"/>
      <c r="H481" s="21"/>
      <c r="L481" s="21"/>
      <c r="AA481" s="55"/>
      <c r="AB481" s="55"/>
      <c r="AC481" s="55"/>
      <c r="AD481" s="55"/>
    </row>
    <row r="482" spans="1:30" ht="12.75" customHeight="1" x14ac:dyDescent="0.4">
      <c r="A482" s="50"/>
      <c r="B482" s="50"/>
      <c r="C482" s="82"/>
      <c r="D482" s="84"/>
      <c r="H482" s="21"/>
      <c r="L482" s="21"/>
      <c r="AA482" s="55"/>
      <c r="AB482" s="55"/>
      <c r="AC482" s="55"/>
      <c r="AD482" s="55"/>
    </row>
    <row r="483" spans="1:30" ht="12.75" customHeight="1" x14ac:dyDescent="0.4">
      <c r="A483" s="50"/>
      <c r="B483" s="50"/>
      <c r="C483" s="82"/>
      <c r="D483" s="84"/>
      <c r="H483" s="21"/>
      <c r="L483" s="21"/>
      <c r="AA483" s="55"/>
      <c r="AB483" s="55"/>
      <c r="AC483" s="55"/>
      <c r="AD483" s="55"/>
    </row>
    <row r="484" spans="1:30" ht="12.75" customHeight="1" x14ac:dyDescent="0.4">
      <c r="A484" s="50"/>
      <c r="B484" s="50"/>
      <c r="C484" s="82"/>
      <c r="D484" s="84"/>
      <c r="H484" s="21"/>
      <c r="L484" s="21"/>
      <c r="AA484" s="55"/>
      <c r="AB484" s="55"/>
      <c r="AC484" s="55"/>
      <c r="AD484" s="55"/>
    </row>
    <row r="485" spans="1:30" ht="12.75" customHeight="1" x14ac:dyDescent="0.4">
      <c r="A485" s="50"/>
      <c r="B485" s="50"/>
      <c r="C485" s="82"/>
      <c r="D485" s="84"/>
      <c r="H485" s="21"/>
      <c r="L485" s="21"/>
      <c r="AA485" s="55"/>
      <c r="AB485" s="55"/>
      <c r="AC485" s="55"/>
      <c r="AD485" s="55"/>
    </row>
    <row r="486" spans="1:30" ht="12.75" customHeight="1" x14ac:dyDescent="0.4">
      <c r="A486" s="50"/>
      <c r="B486" s="50"/>
      <c r="C486" s="82"/>
      <c r="D486" s="84"/>
      <c r="H486" s="21"/>
      <c r="L486" s="21"/>
      <c r="AA486" s="55"/>
      <c r="AB486" s="55"/>
      <c r="AC486" s="55"/>
      <c r="AD486" s="55"/>
    </row>
    <row r="487" spans="1:30" ht="12.75" customHeight="1" x14ac:dyDescent="0.4">
      <c r="A487" s="50"/>
      <c r="B487" s="50"/>
      <c r="C487" s="82"/>
      <c r="D487" s="84"/>
      <c r="H487" s="21"/>
      <c r="L487" s="21"/>
      <c r="AA487" s="55"/>
      <c r="AB487" s="55"/>
      <c r="AC487" s="55"/>
      <c r="AD487" s="55"/>
    </row>
    <row r="488" spans="1:30" ht="12.75" customHeight="1" x14ac:dyDescent="0.4">
      <c r="A488" s="50"/>
      <c r="B488" s="50"/>
      <c r="C488" s="82"/>
      <c r="D488" s="84"/>
      <c r="H488" s="21"/>
      <c r="L488" s="21"/>
      <c r="AA488" s="55"/>
      <c r="AB488" s="55"/>
      <c r="AC488" s="55"/>
      <c r="AD488" s="55"/>
    </row>
    <row r="489" spans="1:30" ht="12.75" customHeight="1" x14ac:dyDescent="0.4">
      <c r="A489" s="50"/>
      <c r="B489" s="50"/>
      <c r="C489" s="82"/>
      <c r="D489" s="84"/>
      <c r="H489" s="21"/>
      <c r="L489" s="21"/>
      <c r="AA489" s="55"/>
      <c r="AB489" s="55"/>
      <c r="AC489" s="55"/>
      <c r="AD489" s="55"/>
    </row>
    <row r="490" spans="1:30" ht="12.75" customHeight="1" x14ac:dyDescent="0.4">
      <c r="A490" s="50"/>
      <c r="B490" s="50"/>
      <c r="C490" s="82"/>
      <c r="D490" s="84"/>
      <c r="H490" s="21"/>
      <c r="L490" s="21"/>
      <c r="AA490" s="55"/>
      <c r="AB490" s="55"/>
      <c r="AC490" s="55"/>
      <c r="AD490" s="55"/>
    </row>
    <row r="491" spans="1:30" ht="12.75" customHeight="1" x14ac:dyDescent="0.4">
      <c r="A491" s="50"/>
      <c r="B491" s="50"/>
      <c r="C491" s="82"/>
      <c r="D491" s="84"/>
      <c r="H491" s="21"/>
      <c r="L491" s="21"/>
      <c r="AA491" s="55"/>
      <c r="AB491" s="55"/>
      <c r="AC491" s="55"/>
      <c r="AD491" s="55"/>
    </row>
    <row r="492" spans="1:30" ht="12.75" customHeight="1" x14ac:dyDescent="0.4">
      <c r="A492" s="50"/>
      <c r="B492" s="50"/>
      <c r="C492" s="82"/>
      <c r="D492" s="84"/>
      <c r="H492" s="21"/>
      <c r="L492" s="21"/>
      <c r="AA492" s="55"/>
      <c r="AB492" s="55"/>
      <c r="AC492" s="55"/>
      <c r="AD492" s="55"/>
    </row>
    <row r="493" spans="1:30" ht="12.75" customHeight="1" x14ac:dyDescent="0.4">
      <c r="A493" s="50"/>
      <c r="B493" s="50"/>
      <c r="C493" s="82"/>
      <c r="D493" s="84"/>
      <c r="H493" s="21"/>
      <c r="L493" s="21"/>
      <c r="AA493" s="55"/>
      <c r="AB493" s="55"/>
      <c r="AC493" s="55"/>
      <c r="AD493" s="55"/>
    </row>
    <row r="494" spans="1:30" ht="12.75" customHeight="1" x14ac:dyDescent="0.4">
      <c r="A494" s="50"/>
      <c r="B494" s="50"/>
      <c r="C494" s="82"/>
      <c r="D494" s="84"/>
      <c r="H494" s="21"/>
      <c r="L494" s="21"/>
      <c r="AA494" s="55"/>
      <c r="AB494" s="55"/>
      <c r="AC494" s="55"/>
      <c r="AD494" s="55"/>
    </row>
    <row r="495" spans="1:30" ht="12.75" customHeight="1" x14ac:dyDescent="0.4">
      <c r="A495" s="50"/>
      <c r="B495" s="50"/>
      <c r="C495" s="82"/>
      <c r="D495" s="84"/>
      <c r="H495" s="21"/>
      <c r="L495" s="21"/>
      <c r="AA495" s="55"/>
      <c r="AB495" s="55"/>
      <c r="AC495" s="55"/>
      <c r="AD495" s="55"/>
    </row>
    <row r="496" spans="1:30" ht="12.75" customHeight="1" x14ac:dyDescent="0.4">
      <c r="A496" s="50"/>
      <c r="B496" s="50"/>
      <c r="C496" s="82"/>
      <c r="D496" s="84"/>
      <c r="H496" s="21"/>
      <c r="L496" s="21"/>
      <c r="AA496" s="55"/>
      <c r="AB496" s="55"/>
      <c r="AC496" s="55"/>
      <c r="AD496" s="55"/>
    </row>
    <row r="497" spans="1:30" ht="12.75" customHeight="1" x14ac:dyDescent="0.4">
      <c r="A497" s="50"/>
      <c r="B497" s="50"/>
      <c r="C497" s="82"/>
      <c r="D497" s="84"/>
      <c r="H497" s="21"/>
      <c r="L497" s="21"/>
      <c r="AA497" s="55"/>
      <c r="AB497" s="55"/>
      <c r="AC497" s="55"/>
      <c r="AD497" s="55"/>
    </row>
    <row r="498" spans="1:30" ht="12.75" customHeight="1" x14ac:dyDescent="0.4">
      <c r="A498" s="50"/>
      <c r="B498" s="50"/>
      <c r="C498" s="82"/>
      <c r="D498" s="84"/>
      <c r="H498" s="21"/>
      <c r="L498" s="21"/>
      <c r="AA498" s="55"/>
      <c r="AB498" s="55"/>
      <c r="AC498" s="55"/>
      <c r="AD498" s="55"/>
    </row>
    <row r="499" spans="1:30" ht="12.75" customHeight="1" x14ac:dyDescent="0.4">
      <c r="A499" s="50"/>
      <c r="B499" s="50"/>
      <c r="C499" s="82"/>
      <c r="D499" s="84"/>
      <c r="H499" s="21"/>
      <c r="L499" s="21"/>
      <c r="AA499" s="55"/>
      <c r="AB499" s="55"/>
      <c r="AC499" s="55"/>
      <c r="AD499" s="55"/>
    </row>
    <row r="500" spans="1:30" ht="12.75" customHeight="1" x14ac:dyDescent="0.4">
      <c r="A500" s="50"/>
      <c r="B500" s="50"/>
      <c r="C500" s="82"/>
      <c r="D500" s="84"/>
      <c r="H500" s="21"/>
      <c r="L500" s="21"/>
      <c r="AA500" s="55"/>
      <c r="AB500" s="55"/>
      <c r="AC500" s="55"/>
      <c r="AD500" s="55"/>
    </row>
    <row r="501" spans="1:30" ht="12.75" customHeight="1" x14ac:dyDescent="0.4">
      <c r="A501" s="50"/>
      <c r="B501" s="50"/>
      <c r="C501" s="82"/>
      <c r="D501" s="84"/>
      <c r="H501" s="21"/>
      <c r="L501" s="21"/>
      <c r="AA501" s="55"/>
      <c r="AB501" s="55"/>
      <c r="AC501" s="55"/>
      <c r="AD501" s="55"/>
    </row>
    <row r="502" spans="1:30" ht="12.75" customHeight="1" x14ac:dyDescent="0.4">
      <c r="A502" s="50"/>
      <c r="B502" s="50"/>
      <c r="C502" s="82"/>
      <c r="D502" s="84"/>
      <c r="H502" s="21"/>
      <c r="L502" s="21"/>
      <c r="AA502" s="55"/>
      <c r="AB502" s="55"/>
      <c r="AC502" s="55"/>
      <c r="AD502" s="55"/>
    </row>
    <row r="503" spans="1:30" ht="12.75" customHeight="1" x14ac:dyDescent="0.4">
      <c r="A503" s="50"/>
      <c r="B503" s="50"/>
      <c r="C503" s="82"/>
      <c r="D503" s="84"/>
      <c r="H503" s="21"/>
      <c r="L503" s="21"/>
      <c r="AA503" s="55"/>
      <c r="AB503" s="55"/>
      <c r="AC503" s="55"/>
      <c r="AD503" s="55"/>
    </row>
    <row r="504" spans="1:30" ht="12.75" customHeight="1" x14ac:dyDescent="0.4">
      <c r="A504" s="50"/>
      <c r="B504" s="50"/>
      <c r="C504" s="82"/>
      <c r="D504" s="84"/>
      <c r="H504" s="21"/>
      <c r="L504" s="21"/>
      <c r="AA504" s="55"/>
      <c r="AB504" s="55"/>
      <c r="AC504" s="55"/>
      <c r="AD504" s="55"/>
    </row>
    <row r="505" spans="1:30" ht="12.75" customHeight="1" x14ac:dyDescent="0.4">
      <c r="A505" s="50"/>
      <c r="B505" s="50"/>
      <c r="C505" s="82"/>
      <c r="D505" s="84"/>
      <c r="H505" s="21"/>
      <c r="L505" s="21"/>
      <c r="AA505" s="55"/>
      <c r="AB505" s="55"/>
      <c r="AC505" s="55"/>
      <c r="AD505" s="55"/>
    </row>
    <row r="506" spans="1:30" ht="12.75" customHeight="1" x14ac:dyDescent="0.4">
      <c r="A506" s="50"/>
      <c r="B506" s="50"/>
      <c r="C506" s="82"/>
      <c r="D506" s="84"/>
      <c r="H506" s="21"/>
      <c r="L506" s="21"/>
      <c r="AA506" s="55"/>
      <c r="AB506" s="55"/>
      <c r="AC506" s="55"/>
      <c r="AD506" s="55"/>
    </row>
    <row r="507" spans="1:30" ht="12.75" customHeight="1" x14ac:dyDescent="0.4">
      <c r="A507" s="50"/>
      <c r="B507" s="50"/>
      <c r="C507" s="82"/>
      <c r="D507" s="84"/>
      <c r="H507" s="21"/>
      <c r="L507" s="21"/>
      <c r="AA507" s="55"/>
      <c r="AB507" s="55"/>
      <c r="AC507" s="55"/>
      <c r="AD507" s="55"/>
    </row>
    <row r="508" spans="1:30" ht="12.75" customHeight="1" x14ac:dyDescent="0.4">
      <c r="A508" s="50"/>
      <c r="B508" s="50"/>
      <c r="C508" s="82"/>
      <c r="D508" s="84"/>
      <c r="H508" s="21"/>
      <c r="L508" s="21"/>
      <c r="AA508" s="55"/>
      <c r="AB508" s="55"/>
      <c r="AC508" s="55"/>
      <c r="AD508" s="55"/>
    </row>
    <row r="509" spans="1:30" ht="12.75" customHeight="1" x14ac:dyDescent="0.4">
      <c r="A509" s="50"/>
      <c r="B509" s="50"/>
      <c r="C509" s="82"/>
      <c r="D509" s="84"/>
      <c r="H509" s="21"/>
      <c r="L509" s="21"/>
      <c r="AA509" s="55"/>
      <c r="AB509" s="55"/>
      <c r="AC509" s="55"/>
      <c r="AD509" s="55"/>
    </row>
    <row r="510" spans="1:30" ht="12.75" customHeight="1" x14ac:dyDescent="0.4">
      <c r="A510" s="50"/>
      <c r="B510" s="50"/>
      <c r="C510" s="82"/>
      <c r="D510" s="84"/>
      <c r="H510" s="21"/>
      <c r="L510" s="21"/>
      <c r="AA510" s="55"/>
      <c r="AB510" s="55"/>
      <c r="AC510" s="55"/>
      <c r="AD510" s="55"/>
    </row>
    <row r="511" spans="1:30" ht="12.75" customHeight="1" x14ac:dyDescent="0.4">
      <c r="A511" s="50"/>
      <c r="B511" s="50"/>
      <c r="C511" s="82"/>
      <c r="D511" s="84"/>
      <c r="H511" s="21"/>
      <c r="L511" s="21"/>
      <c r="AA511" s="55"/>
      <c r="AB511" s="55"/>
      <c r="AC511" s="55"/>
      <c r="AD511" s="55"/>
    </row>
    <row r="512" spans="1:30" ht="12.75" customHeight="1" x14ac:dyDescent="0.4">
      <c r="A512" s="50"/>
      <c r="B512" s="50"/>
      <c r="C512" s="82"/>
      <c r="D512" s="84"/>
      <c r="H512" s="21"/>
      <c r="L512" s="21"/>
      <c r="AA512" s="55"/>
      <c r="AB512" s="55"/>
      <c r="AC512" s="55"/>
      <c r="AD512" s="55"/>
    </row>
    <row r="513" spans="1:30" ht="12.75" customHeight="1" x14ac:dyDescent="0.4">
      <c r="A513" s="50"/>
      <c r="B513" s="50"/>
      <c r="C513" s="82"/>
      <c r="D513" s="84"/>
      <c r="H513" s="21"/>
      <c r="L513" s="21"/>
      <c r="AA513" s="55"/>
      <c r="AB513" s="55"/>
      <c r="AC513" s="55"/>
      <c r="AD513" s="55"/>
    </row>
    <row r="514" spans="1:30" ht="12.75" customHeight="1" x14ac:dyDescent="0.4">
      <c r="A514" s="50"/>
      <c r="B514" s="50"/>
      <c r="C514" s="82"/>
      <c r="D514" s="84"/>
      <c r="H514" s="21"/>
      <c r="L514" s="21"/>
      <c r="AA514" s="55"/>
      <c r="AB514" s="55"/>
      <c r="AC514" s="55"/>
      <c r="AD514" s="55"/>
    </row>
    <row r="515" spans="1:30" ht="12.75" customHeight="1" x14ac:dyDescent="0.4">
      <c r="A515" s="50"/>
      <c r="B515" s="50"/>
      <c r="C515" s="82"/>
      <c r="D515" s="84"/>
      <c r="H515" s="21"/>
      <c r="L515" s="21"/>
      <c r="AA515" s="55"/>
      <c r="AB515" s="55"/>
      <c r="AC515" s="55"/>
      <c r="AD515" s="55"/>
    </row>
    <row r="516" spans="1:30" ht="12.75" customHeight="1" x14ac:dyDescent="0.4">
      <c r="A516" s="50"/>
      <c r="B516" s="50"/>
      <c r="C516" s="82"/>
      <c r="D516" s="84"/>
      <c r="H516" s="21"/>
      <c r="L516" s="21"/>
      <c r="AA516" s="55"/>
      <c r="AB516" s="55"/>
      <c r="AC516" s="55"/>
      <c r="AD516" s="55"/>
    </row>
    <row r="517" spans="1:30" ht="12.75" customHeight="1" x14ac:dyDescent="0.4">
      <c r="A517" s="50"/>
      <c r="B517" s="50"/>
      <c r="C517" s="82"/>
      <c r="D517" s="84"/>
      <c r="H517" s="21"/>
      <c r="L517" s="21"/>
      <c r="AA517" s="55"/>
      <c r="AB517" s="55"/>
      <c r="AC517" s="55"/>
      <c r="AD517" s="55"/>
    </row>
    <row r="518" spans="1:30" ht="12.75" customHeight="1" x14ac:dyDescent="0.4">
      <c r="A518" s="50"/>
      <c r="B518" s="50"/>
      <c r="C518" s="82"/>
      <c r="D518" s="84"/>
      <c r="H518" s="21"/>
      <c r="L518" s="21"/>
      <c r="AA518" s="55"/>
      <c r="AB518" s="55"/>
      <c r="AC518" s="55"/>
      <c r="AD518" s="55"/>
    </row>
    <row r="519" spans="1:30" ht="12.75" customHeight="1" x14ac:dyDescent="0.4">
      <c r="A519" s="50"/>
      <c r="B519" s="50"/>
      <c r="C519" s="82"/>
      <c r="D519" s="84"/>
      <c r="H519" s="21"/>
      <c r="L519" s="21"/>
      <c r="AA519" s="55"/>
      <c r="AB519" s="55"/>
      <c r="AC519" s="55"/>
      <c r="AD519" s="55"/>
    </row>
    <row r="520" spans="1:30" ht="12.75" customHeight="1" x14ac:dyDescent="0.4">
      <c r="A520" s="50"/>
      <c r="B520" s="50"/>
      <c r="C520" s="82"/>
      <c r="D520" s="84"/>
      <c r="H520" s="21"/>
      <c r="L520" s="21"/>
      <c r="AA520" s="55"/>
      <c r="AB520" s="55"/>
      <c r="AC520" s="55"/>
      <c r="AD520" s="55"/>
    </row>
    <row r="521" spans="1:30" ht="12.75" customHeight="1" x14ac:dyDescent="0.4">
      <c r="A521" s="50"/>
      <c r="B521" s="50"/>
      <c r="C521" s="82"/>
      <c r="D521" s="84"/>
      <c r="H521" s="21"/>
      <c r="L521" s="21"/>
      <c r="AA521" s="55"/>
      <c r="AB521" s="55"/>
      <c r="AC521" s="55"/>
      <c r="AD521" s="55"/>
    </row>
    <row r="522" spans="1:30" ht="12.75" customHeight="1" x14ac:dyDescent="0.4">
      <c r="A522" s="50"/>
      <c r="B522" s="50"/>
      <c r="C522" s="82"/>
      <c r="D522" s="84"/>
      <c r="H522" s="21"/>
      <c r="L522" s="21"/>
      <c r="AA522" s="55"/>
      <c r="AB522" s="55"/>
      <c r="AC522" s="55"/>
      <c r="AD522" s="55"/>
    </row>
    <row r="523" spans="1:30" ht="12.75" customHeight="1" x14ac:dyDescent="0.4">
      <c r="A523" s="50"/>
      <c r="B523" s="50"/>
      <c r="C523" s="82"/>
      <c r="D523" s="84"/>
      <c r="H523" s="21"/>
      <c r="L523" s="21"/>
      <c r="AA523" s="55"/>
      <c r="AB523" s="55"/>
      <c r="AC523" s="55"/>
      <c r="AD523" s="55"/>
    </row>
    <row r="524" spans="1:30" ht="12.75" customHeight="1" x14ac:dyDescent="0.4">
      <c r="A524" s="50"/>
      <c r="B524" s="50"/>
      <c r="C524" s="82"/>
      <c r="D524" s="84"/>
      <c r="H524" s="21"/>
      <c r="L524" s="21"/>
      <c r="AA524" s="55"/>
      <c r="AB524" s="55"/>
      <c r="AC524" s="55"/>
      <c r="AD524" s="55"/>
    </row>
    <row r="525" spans="1:30" ht="12.75" customHeight="1" x14ac:dyDescent="0.4">
      <c r="A525" s="50"/>
      <c r="B525" s="50"/>
      <c r="C525" s="82"/>
      <c r="D525" s="84"/>
      <c r="H525" s="21"/>
      <c r="L525" s="21"/>
      <c r="AA525" s="55"/>
      <c r="AB525" s="55"/>
      <c r="AC525" s="55"/>
      <c r="AD525" s="55"/>
    </row>
    <row r="526" spans="1:30" ht="12.75" customHeight="1" x14ac:dyDescent="0.4">
      <c r="A526" s="50"/>
      <c r="B526" s="50"/>
      <c r="C526" s="82"/>
      <c r="D526" s="84"/>
      <c r="H526" s="21"/>
      <c r="L526" s="21"/>
      <c r="AA526" s="55"/>
      <c r="AB526" s="55"/>
      <c r="AC526" s="55"/>
      <c r="AD526" s="55"/>
    </row>
    <row r="527" spans="1:30" ht="12.75" customHeight="1" x14ac:dyDescent="0.4">
      <c r="A527" s="50"/>
      <c r="B527" s="50"/>
      <c r="C527" s="82"/>
      <c r="D527" s="84"/>
      <c r="H527" s="21"/>
      <c r="L527" s="21"/>
      <c r="AA527" s="55"/>
      <c r="AB527" s="55"/>
      <c r="AC527" s="55"/>
      <c r="AD527" s="55"/>
    </row>
    <row r="528" spans="1:30" ht="12.75" customHeight="1" x14ac:dyDescent="0.4">
      <c r="A528" s="50"/>
      <c r="B528" s="50"/>
      <c r="C528" s="82"/>
      <c r="D528" s="84"/>
      <c r="H528" s="21"/>
      <c r="L528" s="21"/>
      <c r="AA528" s="55"/>
      <c r="AB528" s="55"/>
      <c r="AC528" s="55"/>
      <c r="AD528" s="55"/>
    </row>
    <row r="529" spans="1:30" ht="12.75" customHeight="1" x14ac:dyDescent="0.4">
      <c r="A529" s="50"/>
      <c r="B529" s="50"/>
      <c r="C529" s="82"/>
      <c r="D529" s="84"/>
      <c r="H529" s="21"/>
      <c r="L529" s="21"/>
      <c r="AA529" s="55"/>
      <c r="AB529" s="55"/>
      <c r="AC529" s="55"/>
      <c r="AD529" s="55"/>
    </row>
    <row r="530" spans="1:30" ht="12.75" customHeight="1" x14ac:dyDescent="0.4">
      <c r="A530" s="50"/>
      <c r="B530" s="50"/>
      <c r="C530" s="82"/>
      <c r="D530" s="84"/>
      <c r="H530" s="21"/>
      <c r="L530" s="21"/>
      <c r="AA530" s="55"/>
      <c r="AB530" s="55"/>
      <c r="AC530" s="55"/>
      <c r="AD530" s="55"/>
    </row>
    <row r="531" spans="1:30" ht="12.75" customHeight="1" x14ac:dyDescent="0.4">
      <c r="A531" s="50"/>
      <c r="B531" s="50"/>
      <c r="C531" s="82"/>
      <c r="D531" s="84"/>
      <c r="H531" s="21"/>
      <c r="L531" s="21"/>
      <c r="AA531" s="55"/>
      <c r="AB531" s="55"/>
      <c r="AC531" s="55"/>
      <c r="AD531" s="55"/>
    </row>
    <row r="532" spans="1:30" ht="12.75" customHeight="1" x14ac:dyDescent="0.4">
      <c r="A532" s="50"/>
      <c r="B532" s="50"/>
      <c r="C532" s="82"/>
      <c r="D532" s="84"/>
      <c r="H532" s="21"/>
      <c r="L532" s="21"/>
      <c r="AA532" s="55"/>
      <c r="AB532" s="55"/>
      <c r="AC532" s="55"/>
      <c r="AD532" s="55"/>
    </row>
    <row r="533" spans="1:30" ht="12.75" customHeight="1" x14ac:dyDescent="0.4">
      <c r="A533" s="50"/>
      <c r="B533" s="50"/>
      <c r="C533" s="82"/>
      <c r="D533" s="84"/>
      <c r="H533" s="21"/>
      <c r="L533" s="21"/>
      <c r="AA533" s="55"/>
      <c r="AB533" s="55"/>
      <c r="AC533" s="55"/>
      <c r="AD533" s="55"/>
    </row>
    <row r="534" spans="1:30" ht="12.75" customHeight="1" x14ac:dyDescent="0.4">
      <c r="A534" s="50"/>
      <c r="B534" s="50"/>
      <c r="C534" s="82"/>
      <c r="D534" s="84"/>
      <c r="H534" s="21"/>
      <c r="L534" s="21"/>
      <c r="AA534" s="55"/>
      <c r="AB534" s="55"/>
      <c r="AC534" s="55"/>
      <c r="AD534" s="55"/>
    </row>
    <row r="535" spans="1:30" ht="12.75" customHeight="1" x14ac:dyDescent="0.4">
      <c r="A535" s="50"/>
      <c r="B535" s="50"/>
      <c r="C535" s="82"/>
      <c r="D535" s="84"/>
      <c r="H535" s="21"/>
      <c r="L535" s="21"/>
      <c r="AA535" s="55"/>
      <c r="AB535" s="55"/>
      <c r="AC535" s="55"/>
      <c r="AD535" s="55"/>
    </row>
    <row r="536" spans="1:30" ht="12.75" customHeight="1" x14ac:dyDescent="0.4">
      <c r="A536" s="50"/>
      <c r="B536" s="50"/>
      <c r="C536" s="82"/>
      <c r="D536" s="84"/>
      <c r="H536" s="21"/>
      <c r="L536" s="21"/>
      <c r="AA536" s="55"/>
      <c r="AB536" s="55"/>
      <c r="AC536" s="55"/>
      <c r="AD536" s="55"/>
    </row>
    <row r="537" spans="1:30" ht="12.75" customHeight="1" x14ac:dyDescent="0.4">
      <c r="A537" s="50"/>
      <c r="B537" s="50"/>
      <c r="C537" s="82"/>
      <c r="D537" s="84"/>
      <c r="H537" s="21"/>
      <c r="L537" s="21"/>
      <c r="AA537" s="55"/>
      <c r="AB537" s="55"/>
      <c r="AC537" s="55"/>
      <c r="AD537" s="55"/>
    </row>
    <row r="538" spans="1:30" ht="12.75" customHeight="1" x14ac:dyDescent="0.4">
      <c r="A538" s="50"/>
      <c r="B538" s="50"/>
      <c r="C538" s="82"/>
      <c r="D538" s="84"/>
      <c r="H538" s="21"/>
      <c r="L538" s="21"/>
      <c r="AA538" s="55"/>
      <c r="AB538" s="55"/>
      <c r="AC538" s="55"/>
      <c r="AD538" s="55"/>
    </row>
    <row r="539" spans="1:30" ht="12.75" customHeight="1" x14ac:dyDescent="0.4">
      <c r="A539" s="50"/>
      <c r="B539" s="50"/>
      <c r="C539" s="82"/>
      <c r="D539" s="84"/>
      <c r="H539" s="21"/>
      <c r="L539" s="21"/>
      <c r="AA539" s="55"/>
      <c r="AB539" s="55"/>
      <c r="AC539" s="55"/>
      <c r="AD539" s="55"/>
    </row>
    <row r="540" spans="1:30" ht="12.75" customHeight="1" x14ac:dyDescent="0.4">
      <c r="A540" s="50"/>
      <c r="B540" s="50"/>
      <c r="C540" s="82"/>
      <c r="D540" s="84"/>
      <c r="H540" s="21"/>
      <c r="L540" s="21"/>
      <c r="AA540" s="55"/>
      <c r="AB540" s="55"/>
      <c r="AC540" s="55"/>
      <c r="AD540" s="55"/>
    </row>
    <row r="541" spans="1:30" ht="12.75" customHeight="1" x14ac:dyDescent="0.4">
      <c r="A541" s="50"/>
      <c r="B541" s="50"/>
      <c r="C541" s="82"/>
      <c r="D541" s="84"/>
      <c r="H541" s="21"/>
      <c r="L541" s="21"/>
      <c r="AA541" s="55"/>
      <c r="AB541" s="55"/>
      <c r="AC541" s="55"/>
      <c r="AD541" s="55"/>
    </row>
    <row r="542" spans="1:30" ht="12.75" customHeight="1" x14ac:dyDescent="0.4">
      <c r="A542" s="50"/>
      <c r="B542" s="50"/>
      <c r="C542" s="82"/>
      <c r="D542" s="84"/>
      <c r="H542" s="21"/>
      <c r="L542" s="21"/>
      <c r="AA542" s="55"/>
      <c r="AB542" s="55"/>
      <c r="AC542" s="55"/>
      <c r="AD542" s="55"/>
    </row>
    <row r="543" spans="1:30" ht="12.75" customHeight="1" x14ac:dyDescent="0.4">
      <c r="A543" s="50"/>
      <c r="B543" s="50"/>
      <c r="C543" s="82"/>
      <c r="D543" s="84"/>
      <c r="H543" s="21"/>
      <c r="L543" s="21"/>
      <c r="AA543" s="55"/>
      <c r="AB543" s="55"/>
      <c r="AC543" s="55"/>
      <c r="AD543" s="55"/>
    </row>
    <row r="544" spans="1:30" ht="12.75" customHeight="1" x14ac:dyDescent="0.4">
      <c r="A544" s="50"/>
      <c r="B544" s="50"/>
      <c r="C544" s="82"/>
      <c r="D544" s="84"/>
      <c r="H544" s="21"/>
      <c r="L544" s="21"/>
      <c r="AA544" s="55"/>
      <c r="AB544" s="55"/>
      <c r="AC544" s="55"/>
      <c r="AD544" s="55"/>
    </row>
    <row r="545" spans="1:30" ht="12.75" customHeight="1" x14ac:dyDescent="0.4">
      <c r="A545" s="50"/>
      <c r="B545" s="50"/>
      <c r="C545" s="82"/>
      <c r="D545" s="84"/>
      <c r="H545" s="21"/>
      <c r="L545" s="21"/>
      <c r="AA545" s="55"/>
      <c r="AB545" s="55"/>
      <c r="AC545" s="55"/>
      <c r="AD545" s="55"/>
    </row>
    <row r="546" spans="1:30" ht="12.75" customHeight="1" x14ac:dyDescent="0.4">
      <c r="A546" s="50"/>
      <c r="B546" s="50"/>
      <c r="C546" s="82"/>
      <c r="D546" s="84"/>
      <c r="H546" s="21"/>
      <c r="L546" s="21"/>
      <c r="AA546" s="55"/>
      <c r="AB546" s="55"/>
      <c r="AC546" s="55"/>
      <c r="AD546" s="55"/>
    </row>
    <row r="547" spans="1:30" ht="12.75" customHeight="1" x14ac:dyDescent="0.4">
      <c r="A547" s="50"/>
      <c r="B547" s="50"/>
      <c r="C547" s="82"/>
      <c r="D547" s="84"/>
      <c r="H547" s="21"/>
      <c r="L547" s="21"/>
      <c r="AA547" s="55"/>
      <c r="AB547" s="55"/>
      <c r="AC547" s="55"/>
      <c r="AD547" s="55"/>
    </row>
    <row r="548" spans="1:30" ht="12.75" customHeight="1" x14ac:dyDescent="0.4">
      <c r="A548" s="50"/>
      <c r="B548" s="50"/>
      <c r="C548" s="82"/>
      <c r="D548" s="84"/>
      <c r="H548" s="21"/>
      <c r="L548" s="21"/>
      <c r="AA548" s="55"/>
      <c r="AB548" s="55"/>
      <c r="AC548" s="55"/>
      <c r="AD548" s="55"/>
    </row>
    <row r="549" spans="1:30" ht="12.75" customHeight="1" x14ac:dyDescent="0.4">
      <c r="A549" s="50"/>
      <c r="B549" s="50"/>
      <c r="C549" s="82"/>
      <c r="D549" s="84"/>
      <c r="H549" s="21"/>
      <c r="L549" s="21"/>
      <c r="AA549" s="55"/>
      <c r="AB549" s="55"/>
      <c r="AC549" s="55"/>
      <c r="AD549" s="55"/>
    </row>
    <row r="550" spans="1:30" ht="12.75" customHeight="1" x14ac:dyDescent="0.4">
      <c r="A550" s="50"/>
      <c r="B550" s="50"/>
      <c r="C550" s="82"/>
      <c r="D550" s="84"/>
      <c r="H550" s="21"/>
      <c r="L550" s="21"/>
      <c r="AA550" s="55"/>
      <c r="AB550" s="55"/>
      <c r="AC550" s="55"/>
      <c r="AD550" s="55"/>
    </row>
    <row r="551" spans="1:30" ht="12.75" customHeight="1" x14ac:dyDescent="0.4">
      <c r="A551" s="50"/>
      <c r="B551" s="50"/>
      <c r="C551" s="82"/>
      <c r="D551" s="84"/>
      <c r="H551" s="21"/>
      <c r="L551" s="21"/>
      <c r="AA551" s="55"/>
      <c r="AB551" s="55"/>
      <c r="AC551" s="55"/>
      <c r="AD551" s="55"/>
    </row>
    <row r="552" spans="1:30" ht="12.75" customHeight="1" x14ac:dyDescent="0.4">
      <c r="A552" s="50"/>
      <c r="B552" s="50"/>
      <c r="C552" s="82"/>
      <c r="D552" s="84"/>
      <c r="H552" s="21"/>
      <c r="L552" s="21"/>
      <c r="AA552" s="55"/>
      <c r="AB552" s="55"/>
      <c r="AC552" s="55"/>
      <c r="AD552" s="55"/>
    </row>
    <row r="553" spans="1:30" ht="12.75" customHeight="1" x14ac:dyDescent="0.4">
      <c r="A553" s="50"/>
      <c r="B553" s="50"/>
      <c r="C553" s="82"/>
      <c r="D553" s="84"/>
      <c r="H553" s="21"/>
      <c r="L553" s="21"/>
      <c r="AA553" s="55"/>
      <c r="AB553" s="55"/>
      <c r="AC553" s="55"/>
      <c r="AD553" s="55"/>
    </row>
    <row r="554" spans="1:30" ht="12.75" customHeight="1" x14ac:dyDescent="0.4">
      <c r="A554" s="50"/>
      <c r="B554" s="50"/>
      <c r="C554" s="82"/>
      <c r="D554" s="84"/>
      <c r="H554" s="21"/>
      <c r="L554" s="21"/>
      <c r="AA554" s="55"/>
      <c r="AB554" s="55"/>
      <c r="AC554" s="55"/>
      <c r="AD554" s="55"/>
    </row>
    <row r="555" spans="1:30" ht="12.75" customHeight="1" x14ac:dyDescent="0.4">
      <c r="A555" s="50"/>
      <c r="B555" s="50"/>
      <c r="C555" s="82"/>
      <c r="D555" s="84"/>
      <c r="H555" s="21"/>
      <c r="L555" s="21"/>
      <c r="AA555" s="55"/>
      <c r="AB555" s="55"/>
      <c r="AC555" s="55"/>
      <c r="AD555" s="55"/>
    </row>
    <row r="556" spans="1:30" ht="12.75" customHeight="1" x14ac:dyDescent="0.4">
      <c r="A556" s="50"/>
      <c r="B556" s="50"/>
      <c r="C556" s="82"/>
      <c r="D556" s="84"/>
      <c r="H556" s="21"/>
      <c r="L556" s="21"/>
      <c r="AA556" s="55"/>
      <c r="AB556" s="55"/>
      <c r="AC556" s="55"/>
      <c r="AD556" s="55"/>
    </row>
    <row r="557" spans="1:30" ht="12.75" customHeight="1" x14ac:dyDescent="0.4">
      <c r="A557" s="50"/>
      <c r="B557" s="50"/>
      <c r="C557" s="82"/>
      <c r="D557" s="84"/>
      <c r="H557" s="21"/>
      <c r="L557" s="21"/>
      <c r="AA557" s="55"/>
      <c r="AB557" s="55"/>
      <c r="AC557" s="55"/>
      <c r="AD557" s="55"/>
    </row>
    <row r="558" spans="1:30" ht="12.75" customHeight="1" x14ac:dyDescent="0.4">
      <c r="A558" s="50"/>
      <c r="B558" s="50"/>
      <c r="C558" s="82"/>
      <c r="D558" s="84"/>
      <c r="H558" s="21"/>
      <c r="L558" s="21"/>
      <c r="AA558" s="55"/>
      <c r="AB558" s="55"/>
      <c r="AC558" s="55"/>
      <c r="AD558" s="55"/>
    </row>
    <row r="559" spans="1:30" ht="12.75" customHeight="1" x14ac:dyDescent="0.4">
      <c r="A559" s="50"/>
      <c r="B559" s="50"/>
      <c r="C559" s="82"/>
      <c r="D559" s="84"/>
      <c r="H559" s="21"/>
      <c r="L559" s="21"/>
      <c r="AA559" s="55"/>
      <c r="AB559" s="55"/>
      <c r="AC559" s="55"/>
      <c r="AD559" s="55"/>
    </row>
    <row r="560" spans="1:30" ht="12.75" customHeight="1" x14ac:dyDescent="0.4">
      <c r="A560" s="50"/>
      <c r="B560" s="50"/>
      <c r="C560" s="82"/>
      <c r="D560" s="84"/>
      <c r="H560" s="21"/>
      <c r="L560" s="21"/>
      <c r="AA560" s="55"/>
      <c r="AB560" s="55"/>
      <c r="AC560" s="55"/>
      <c r="AD560" s="55"/>
    </row>
    <row r="561" spans="1:30" ht="12.75" customHeight="1" x14ac:dyDescent="0.4">
      <c r="A561" s="50"/>
      <c r="B561" s="50"/>
      <c r="C561" s="82"/>
      <c r="D561" s="84"/>
      <c r="H561" s="21"/>
      <c r="L561" s="21"/>
      <c r="AA561" s="55"/>
      <c r="AB561" s="55"/>
      <c r="AC561" s="55"/>
      <c r="AD561" s="55"/>
    </row>
    <row r="562" spans="1:30" ht="12.75" customHeight="1" x14ac:dyDescent="0.4">
      <c r="A562" s="50"/>
      <c r="B562" s="50"/>
      <c r="C562" s="82"/>
      <c r="D562" s="84"/>
      <c r="H562" s="21"/>
      <c r="L562" s="21"/>
      <c r="AA562" s="55"/>
      <c r="AB562" s="55"/>
      <c r="AC562" s="55"/>
      <c r="AD562" s="55"/>
    </row>
    <row r="563" spans="1:30" ht="12.75" customHeight="1" x14ac:dyDescent="0.4">
      <c r="A563" s="50"/>
      <c r="B563" s="50"/>
      <c r="C563" s="82"/>
      <c r="D563" s="84"/>
      <c r="H563" s="21"/>
      <c r="L563" s="21"/>
      <c r="AA563" s="55"/>
      <c r="AB563" s="55"/>
      <c r="AC563" s="55"/>
      <c r="AD563" s="55"/>
    </row>
    <row r="564" spans="1:30" ht="12.75" customHeight="1" x14ac:dyDescent="0.4">
      <c r="A564" s="50"/>
      <c r="B564" s="50"/>
      <c r="C564" s="82"/>
      <c r="D564" s="84"/>
      <c r="H564" s="21"/>
      <c r="L564" s="21"/>
      <c r="AA564" s="55"/>
      <c r="AB564" s="55"/>
      <c r="AC564" s="55"/>
      <c r="AD564" s="55"/>
    </row>
    <row r="565" spans="1:30" ht="12.75" customHeight="1" x14ac:dyDescent="0.4">
      <c r="A565" s="50"/>
      <c r="B565" s="50"/>
      <c r="C565" s="82"/>
      <c r="D565" s="84"/>
      <c r="H565" s="21"/>
      <c r="L565" s="21"/>
      <c r="AA565" s="55"/>
      <c r="AB565" s="55"/>
      <c r="AC565" s="55"/>
      <c r="AD565" s="55"/>
    </row>
    <row r="566" spans="1:30" ht="12.75" customHeight="1" x14ac:dyDescent="0.4">
      <c r="A566" s="50"/>
      <c r="B566" s="50"/>
      <c r="C566" s="82"/>
      <c r="D566" s="84"/>
      <c r="H566" s="21"/>
      <c r="L566" s="21"/>
      <c r="AA566" s="55"/>
      <c r="AB566" s="55"/>
      <c r="AC566" s="55"/>
      <c r="AD566" s="55"/>
    </row>
    <row r="567" spans="1:30" ht="12.75" customHeight="1" x14ac:dyDescent="0.4">
      <c r="A567" s="50"/>
      <c r="B567" s="50"/>
      <c r="C567" s="82"/>
      <c r="D567" s="84"/>
      <c r="H567" s="21"/>
      <c r="L567" s="21"/>
      <c r="AA567" s="55"/>
      <c r="AB567" s="55"/>
      <c r="AC567" s="55"/>
      <c r="AD567" s="55"/>
    </row>
    <row r="568" spans="1:30" ht="12.75" customHeight="1" x14ac:dyDescent="0.4">
      <c r="A568" s="50"/>
      <c r="B568" s="50"/>
      <c r="C568" s="82"/>
      <c r="D568" s="84"/>
      <c r="H568" s="21"/>
      <c r="L568" s="21"/>
      <c r="AA568" s="55"/>
      <c r="AB568" s="55"/>
      <c r="AC568" s="55"/>
      <c r="AD568" s="55"/>
    </row>
    <row r="569" spans="1:30" ht="12.75" customHeight="1" x14ac:dyDescent="0.4">
      <c r="A569" s="50"/>
      <c r="B569" s="50"/>
      <c r="C569" s="82"/>
      <c r="D569" s="84"/>
      <c r="H569" s="21"/>
      <c r="L569" s="21"/>
      <c r="AA569" s="55"/>
      <c r="AB569" s="55"/>
      <c r="AC569" s="55"/>
      <c r="AD569" s="55"/>
    </row>
    <row r="570" spans="1:30" ht="12.75" customHeight="1" x14ac:dyDescent="0.4">
      <c r="A570" s="50"/>
      <c r="B570" s="50"/>
      <c r="C570" s="82"/>
      <c r="D570" s="84"/>
      <c r="H570" s="21"/>
      <c r="L570" s="21"/>
      <c r="AA570" s="55"/>
      <c r="AB570" s="55"/>
      <c r="AC570" s="55"/>
      <c r="AD570" s="55"/>
    </row>
    <row r="571" spans="1:30" ht="12.75" customHeight="1" x14ac:dyDescent="0.4">
      <c r="A571" s="50"/>
      <c r="B571" s="50"/>
      <c r="C571" s="82"/>
      <c r="D571" s="84"/>
      <c r="H571" s="21"/>
      <c r="L571" s="21"/>
      <c r="AA571" s="55"/>
      <c r="AB571" s="55"/>
      <c r="AC571" s="55"/>
      <c r="AD571" s="55"/>
    </row>
    <row r="572" spans="1:30" ht="12.75" customHeight="1" x14ac:dyDescent="0.4">
      <c r="A572" s="50"/>
      <c r="B572" s="50"/>
      <c r="C572" s="82"/>
      <c r="D572" s="84"/>
      <c r="H572" s="21"/>
      <c r="L572" s="21"/>
      <c r="AA572" s="55"/>
      <c r="AB572" s="55"/>
      <c r="AC572" s="55"/>
      <c r="AD572" s="55"/>
    </row>
    <row r="573" spans="1:30" ht="12.75" customHeight="1" x14ac:dyDescent="0.4">
      <c r="A573" s="50"/>
      <c r="B573" s="50"/>
      <c r="C573" s="82"/>
      <c r="D573" s="84"/>
      <c r="H573" s="21"/>
      <c r="L573" s="21"/>
      <c r="AA573" s="55"/>
      <c r="AB573" s="55"/>
      <c r="AC573" s="55"/>
      <c r="AD573" s="55"/>
    </row>
    <row r="574" spans="1:30" ht="12.75" customHeight="1" x14ac:dyDescent="0.4">
      <c r="A574" s="50"/>
      <c r="B574" s="50"/>
      <c r="C574" s="82"/>
      <c r="D574" s="84"/>
      <c r="H574" s="21"/>
      <c r="L574" s="21"/>
      <c r="AA574" s="55"/>
      <c r="AB574" s="55"/>
      <c r="AC574" s="55"/>
      <c r="AD574" s="55"/>
    </row>
    <row r="575" spans="1:30" ht="12.75" customHeight="1" x14ac:dyDescent="0.4">
      <c r="A575" s="50"/>
      <c r="B575" s="50"/>
      <c r="C575" s="82"/>
      <c r="D575" s="84"/>
      <c r="H575" s="21"/>
      <c r="L575" s="21"/>
      <c r="AA575" s="55"/>
      <c r="AB575" s="55"/>
      <c r="AC575" s="55"/>
      <c r="AD575" s="55"/>
    </row>
    <row r="576" spans="1:30" ht="12.75" customHeight="1" x14ac:dyDescent="0.4">
      <c r="A576" s="50"/>
      <c r="B576" s="50"/>
      <c r="C576" s="82"/>
      <c r="D576" s="84"/>
      <c r="H576" s="21"/>
      <c r="L576" s="21"/>
      <c r="AA576" s="55"/>
      <c r="AB576" s="55"/>
      <c r="AC576" s="55"/>
      <c r="AD576" s="55"/>
    </row>
    <row r="577" spans="1:30" ht="12.75" customHeight="1" x14ac:dyDescent="0.4">
      <c r="A577" s="50"/>
      <c r="B577" s="50"/>
      <c r="C577" s="82"/>
      <c r="D577" s="84"/>
      <c r="H577" s="21"/>
      <c r="L577" s="21"/>
      <c r="AA577" s="55"/>
      <c r="AB577" s="55"/>
      <c r="AC577" s="55"/>
      <c r="AD577" s="55"/>
    </row>
    <row r="578" spans="1:30" ht="12.75" customHeight="1" x14ac:dyDescent="0.4">
      <c r="A578" s="50"/>
      <c r="B578" s="50"/>
      <c r="C578" s="82"/>
      <c r="D578" s="84"/>
      <c r="H578" s="21"/>
      <c r="L578" s="21"/>
      <c r="AA578" s="55"/>
      <c r="AB578" s="55"/>
      <c r="AC578" s="55"/>
      <c r="AD578" s="55"/>
    </row>
    <row r="579" spans="1:30" ht="12.75" customHeight="1" x14ac:dyDescent="0.4">
      <c r="A579" s="50"/>
      <c r="B579" s="50"/>
      <c r="C579" s="82"/>
      <c r="D579" s="84"/>
      <c r="H579" s="21"/>
      <c r="L579" s="21"/>
      <c r="AA579" s="55"/>
      <c r="AB579" s="55"/>
      <c r="AC579" s="55"/>
      <c r="AD579" s="55"/>
    </row>
    <row r="580" spans="1:30" ht="12.75" customHeight="1" x14ac:dyDescent="0.4">
      <c r="A580" s="50"/>
      <c r="B580" s="50"/>
      <c r="C580" s="82"/>
      <c r="D580" s="84"/>
      <c r="H580" s="21"/>
      <c r="L580" s="21"/>
      <c r="AA580" s="55"/>
      <c r="AB580" s="55"/>
      <c r="AC580" s="55"/>
      <c r="AD580" s="55"/>
    </row>
    <row r="581" spans="1:30" ht="12.75" customHeight="1" x14ac:dyDescent="0.4">
      <c r="A581" s="50"/>
      <c r="B581" s="50"/>
      <c r="C581" s="82"/>
      <c r="D581" s="84"/>
      <c r="H581" s="21"/>
      <c r="L581" s="21"/>
      <c r="AA581" s="55"/>
      <c r="AB581" s="55"/>
      <c r="AC581" s="55"/>
      <c r="AD581" s="55"/>
    </row>
    <row r="582" spans="1:30" ht="12.75" customHeight="1" x14ac:dyDescent="0.4">
      <c r="A582" s="50"/>
      <c r="B582" s="50"/>
      <c r="C582" s="82"/>
      <c r="D582" s="84"/>
      <c r="H582" s="21"/>
      <c r="L582" s="21"/>
      <c r="AA582" s="55"/>
      <c r="AB582" s="55"/>
      <c r="AC582" s="55"/>
      <c r="AD582" s="55"/>
    </row>
    <row r="583" spans="1:30" ht="12.75" customHeight="1" x14ac:dyDescent="0.4">
      <c r="A583" s="50"/>
      <c r="B583" s="50"/>
      <c r="C583" s="82"/>
      <c r="D583" s="84"/>
      <c r="H583" s="21"/>
      <c r="L583" s="21"/>
      <c r="AA583" s="55"/>
      <c r="AB583" s="55"/>
      <c r="AC583" s="55"/>
      <c r="AD583" s="55"/>
    </row>
    <row r="584" spans="1:30" ht="12.75" customHeight="1" x14ac:dyDescent="0.4">
      <c r="A584" s="50"/>
      <c r="B584" s="50"/>
      <c r="C584" s="82"/>
      <c r="D584" s="84"/>
      <c r="H584" s="21"/>
      <c r="L584" s="21"/>
      <c r="AA584" s="55"/>
      <c r="AB584" s="55"/>
      <c r="AC584" s="55"/>
      <c r="AD584" s="55"/>
    </row>
    <row r="585" spans="1:30" ht="12.75" customHeight="1" x14ac:dyDescent="0.4">
      <c r="A585" s="50"/>
      <c r="B585" s="50"/>
      <c r="C585" s="82"/>
      <c r="D585" s="84"/>
      <c r="H585" s="21"/>
      <c r="L585" s="21"/>
      <c r="AA585" s="55"/>
      <c r="AB585" s="55"/>
      <c r="AC585" s="55"/>
      <c r="AD585" s="55"/>
    </row>
    <row r="586" spans="1:30" ht="12.75" customHeight="1" x14ac:dyDescent="0.4">
      <c r="A586" s="50"/>
      <c r="B586" s="50"/>
      <c r="C586" s="82"/>
      <c r="D586" s="84"/>
      <c r="H586" s="21"/>
      <c r="L586" s="21"/>
      <c r="AA586" s="55"/>
      <c r="AB586" s="55"/>
      <c r="AC586" s="55"/>
      <c r="AD586" s="55"/>
    </row>
    <row r="587" spans="1:30" ht="12.75" customHeight="1" x14ac:dyDescent="0.4">
      <c r="A587" s="50"/>
      <c r="B587" s="50"/>
      <c r="C587" s="82"/>
      <c r="D587" s="84"/>
      <c r="H587" s="21"/>
      <c r="L587" s="21"/>
      <c r="AA587" s="55"/>
      <c r="AB587" s="55"/>
      <c r="AC587" s="55"/>
      <c r="AD587" s="55"/>
    </row>
    <row r="588" spans="1:30" ht="12.75" customHeight="1" x14ac:dyDescent="0.4">
      <c r="A588" s="50"/>
      <c r="B588" s="50"/>
      <c r="C588" s="82"/>
      <c r="D588" s="84"/>
      <c r="H588" s="21"/>
      <c r="L588" s="21"/>
      <c r="AA588" s="55"/>
      <c r="AB588" s="55"/>
      <c r="AC588" s="55"/>
      <c r="AD588" s="55"/>
    </row>
    <row r="589" spans="1:30" ht="12.75" customHeight="1" x14ac:dyDescent="0.4">
      <c r="A589" s="50"/>
      <c r="B589" s="50"/>
      <c r="C589" s="82"/>
      <c r="D589" s="84"/>
      <c r="H589" s="21"/>
      <c r="L589" s="21"/>
      <c r="AA589" s="55"/>
      <c r="AB589" s="55"/>
      <c r="AC589" s="55"/>
      <c r="AD589" s="55"/>
    </row>
    <row r="590" spans="1:30" ht="12.75" customHeight="1" x14ac:dyDescent="0.4">
      <c r="A590" s="50"/>
      <c r="B590" s="50"/>
      <c r="C590" s="82"/>
      <c r="D590" s="84"/>
      <c r="H590" s="21"/>
      <c r="L590" s="21"/>
      <c r="AA590" s="55"/>
      <c r="AB590" s="55"/>
      <c r="AC590" s="55"/>
      <c r="AD590" s="55"/>
    </row>
    <row r="591" spans="1:30" ht="12.75" customHeight="1" x14ac:dyDescent="0.4">
      <c r="A591" s="50"/>
      <c r="B591" s="50"/>
      <c r="C591" s="82"/>
      <c r="D591" s="84"/>
      <c r="H591" s="21"/>
      <c r="L591" s="21"/>
      <c r="AA591" s="55"/>
      <c r="AB591" s="55"/>
      <c r="AC591" s="55"/>
      <c r="AD591" s="55"/>
    </row>
    <row r="592" spans="1:30" ht="12.75" customHeight="1" x14ac:dyDescent="0.4">
      <c r="A592" s="50"/>
      <c r="B592" s="50"/>
      <c r="C592" s="82"/>
      <c r="D592" s="84"/>
      <c r="H592" s="21"/>
      <c r="L592" s="21"/>
      <c r="AA592" s="55"/>
      <c r="AB592" s="55"/>
      <c r="AC592" s="55"/>
      <c r="AD592" s="55"/>
    </row>
    <row r="593" spans="1:30" ht="12.75" customHeight="1" x14ac:dyDescent="0.4">
      <c r="A593" s="50"/>
      <c r="B593" s="50"/>
      <c r="C593" s="82"/>
      <c r="D593" s="84"/>
      <c r="H593" s="21"/>
      <c r="L593" s="21"/>
      <c r="AA593" s="55"/>
      <c r="AB593" s="55"/>
      <c r="AC593" s="55"/>
      <c r="AD593" s="55"/>
    </row>
    <row r="594" spans="1:30" ht="12.75" customHeight="1" x14ac:dyDescent="0.4">
      <c r="A594" s="50"/>
      <c r="B594" s="50"/>
      <c r="C594" s="82"/>
      <c r="D594" s="84"/>
      <c r="H594" s="21"/>
      <c r="L594" s="21"/>
      <c r="AA594" s="55"/>
      <c r="AB594" s="55"/>
      <c r="AC594" s="55"/>
      <c r="AD594" s="55"/>
    </row>
    <row r="595" spans="1:30" ht="12.75" customHeight="1" x14ac:dyDescent="0.4">
      <c r="A595" s="50"/>
      <c r="B595" s="50"/>
      <c r="C595" s="82"/>
      <c r="D595" s="84"/>
      <c r="H595" s="21"/>
      <c r="L595" s="21"/>
      <c r="AA595" s="55"/>
      <c r="AB595" s="55"/>
      <c r="AC595" s="55"/>
      <c r="AD595" s="55"/>
    </row>
    <row r="596" spans="1:30" ht="12.75" customHeight="1" x14ac:dyDescent="0.4">
      <c r="A596" s="50"/>
      <c r="B596" s="50"/>
      <c r="C596" s="82"/>
      <c r="D596" s="84"/>
      <c r="H596" s="21"/>
      <c r="L596" s="21"/>
      <c r="AA596" s="55"/>
      <c r="AB596" s="55"/>
      <c r="AC596" s="55"/>
      <c r="AD596" s="55"/>
    </row>
    <row r="597" spans="1:30" ht="12.75" customHeight="1" x14ac:dyDescent="0.4">
      <c r="A597" s="50"/>
      <c r="B597" s="50"/>
      <c r="C597" s="82"/>
      <c r="D597" s="84"/>
      <c r="H597" s="21"/>
      <c r="L597" s="21"/>
      <c r="AA597" s="55"/>
      <c r="AB597" s="55"/>
      <c r="AC597" s="55"/>
      <c r="AD597" s="55"/>
    </row>
    <row r="598" spans="1:30" ht="12.75" customHeight="1" x14ac:dyDescent="0.4">
      <c r="A598" s="50"/>
      <c r="B598" s="50"/>
      <c r="C598" s="82"/>
      <c r="D598" s="84"/>
      <c r="H598" s="21"/>
      <c r="L598" s="21"/>
      <c r="AA598" s="55"/>
      <c r="AB598" s="55"/>
      <c r="AC598" s="55"/>
      <c r="AD598" s="55"/>
    </row>
    <row r="599" spans="1:30" ht="12.75" customHeight="1" x14ac:dyDescent="0.4">
      <c r="A599" s="50"/>
      <c r="B599" s="50"/>
      <c r="C599" s="82"/>
      <c r="D599" s="84"/>
      <c r="H599" s="21"/>
      <c r="L599" s="21"/>
      <c r="AA599" s="55"/>
      <c r="AB599" s="55"/>
      <c r="AC599" s="55"/>
      <c r="AD599" s="55"/>
    </row>
    <row r="600" spans="1:30" ht="12.75" customHeight="1" x14ac:dyDescent="0.4">
      <c r="A600" s="50"/>
      <c r="B600" s="50"/>
      <c r="C600" s="82"/>
      <c r="D600" s="84"/>
      <c r="H600" s="21"/>
      <c r="L600" s="21"/>
      <c r="AA600" s="55"/>
      <c r="AB600" s="55"/>
      <c r="AC600" s="55"/>
      <c r="AD600" s="55"/>
    </row>
    <row r="601" spans="1:30" ht="12.75" customHeight="1" x14ac:dyDescent="0.4">
      <c r="A601" s="50"/>
      <c r="B601" s="50"/>
      <c r="C601" s="82"/>
      <c r="D601" s="84"/>
      <c r="H601" s="21"/>
      <c r="L601" s="21"/>
      <c r="AA601" s="55"/>
      <c r="AB601" s="55"/>
      <c r="AC601" s="55"/>
      <c r="AD601" s="55"/>
    </row>
    <row r="602" spans="1:30" ht="12.75" customHeight="1" x14ac:dyDescent="0.4">
      <c r="A602" s="50"/>
      <c r="B602" s="50"/>
      <c r="C602" s="82"/>
      <c r="D602" s="84"/>
      <c r="H602" s="21"/>
      <c r="L602" s="21"/>
      <c r="AA602" s="55"/>
      <c r="AB602" s="55"/>
      <c r="AC602" s="55"/>
      <c r="AD602" s="55"/>
    </row>
    <row r="603" spans="1:30" ht="12.75" customHeight="1" x14ac:dyDescent="0.4">
      <c r="A603" s="50"/>
      <c r="B603" s="50"/>
      <c r="C603" s="82"/>
      <c r="D603" s="84"/>
      <c r="H603" s="21"/>
      <c r="L603" s="21"/>
      <c r="AA603" s="55"/>
      <c r="AB603" s="55"/>
      <c r="AC603" s="55"/>
      <c r="AD603" s="55"/>
    </row>
    <row r="604" spans="1:30" ht="12.75" customHeight="1" x14ac:dyDescent="0.4">
      <c r="A604" s="50"/>
      <c r="B604" s="50"/>
      <c r="C604" s="82"/>
      <c r="D604" s="84"/>
      <c r="H604" s="21"/>
      <c r="L604" s="21"/>
      <c r="AA604" s="55"/>
      <c r="AB604" s="55"/>
      <c r="AC604" s="55"/>
      <c r="AD604" s="55"/>
    </row>
    <row r="605" spans="1:30" ht="12.75" customHeight="1" x14ac:dyDescent="0.4">
      <c r="A605" s="50"/>
      <c r="B605" s="50"/>
      <c r="C605" s="82"/>
      <c r="D605" s="84"/>
      <c r="H605" s="21"/>
      <c r="L605" s="21"/>
      <c r="AA605" s="55"/>
      <c r="AB605" s="55"/>
      <c r="AC605" s="55"/>
      <c r="AD605" s="55"/>
    </row>
    <row r="606" spans="1:30" ht="12.75" customHeight="1" x14ac:dyDescent="0.4">
      <c r="A606" s="50"/>
      <c r="B606" s="50"/>
      <c r="C606" s="82"/>
      <c r="D606" s="84"/>
      <c r="H606" s="21"/>
      <c r="L606" s="21"/>
      <c r="AA606" s="55"/>
      <c r="AB606" s="55"/>
      <c r="AC606" s="55"/>
      <c r="AD606" s="55"/>
    </row>
    <row r="607" spans="1:30" ht="12.75" customHeight="1" x14ac:dyDescent="0.4">
      <c r="A607" s="50"/>
      <c r="B607" s="50"/>
      <c r="C607" s="82"/>
      <c r="D607" s="84"/>
      <c r="H607" s="21"/>
      <c r="L607" s="21"/>
      <c r="AA607" s="55"/>
      <c r="AB607" s="55"/>
      <c r="AC607" s="55"/>
      <c r="AD607" s="55"/>
    </row>
    <row r="608" spans="1:30" ht="12.75" customHeight="1" x14ac:dyDescent="0.4">
      <c r="A608" s="50"/>
      <c r="B608" s="50"/>
      <c r="C608" s="82"/>
      <c r="D608" s="84"/>
      <c r="H608" s="21"/>
      <c r="L608" s="21"/>
      <c r="AA608" s="55"/>
      <c r="AB608" s="55"/>
      <c r="AC608" s="55"/>
      <c r="AD608" s="55"/>
    </row>
    <row r="609" spans="1:30" ht="12.75" customHeight="1" x14ac:dyDescent="0.4">
      <c r="A609" s="50"/>
      <c r="B609" s="50"/>
      <c r="C609" s="82"/>
      <c r="D609" s="84"/>
      <c r="H609" s="21"/>
      <c r="L609" s="21"/>
      <c r="AA609" s="55"/>
      <c r="AB609" s="55"/>
      <c r="AC609" s="55"/>
      <c r="AD609" s="55"/>
    </row>
    <row r="610" spans="1:30" ht="12.75" customHeight="1" x14ac:dyDescent="0.4">
      <c r="A610" s="50"/>
      <c r="B610" s="50"/>
      <c r="C610" s="82"/>
      <c r="D610" s="84"/>
      <c r="H610" s="21"/>
      <c r="L610" s="21"/>
      <c r="AA610" s="55"/>
      <c r="AB610" s="55"/>
      <c r="AC610" s="55"/>
      <c r="AD610" s="55"/>
    </row>
    <row r="611" spans="1:30" ht="12.75" customHeight="1" x14ac:dyDescent="0.4">
      <c r="A611" s="50"/>
      <c r="B611" s="50"/>
      <c r="C611" s="82"/>
      <c r="D611" s="84"/>
      <c r="H611" s="21"/>
      <c r="L611" s="21"/>
      <c r="AA611" s="55"/>
      <c r="AB611" s="55"/>
      <c r="AC611" s="55"/>
      <c r="AD611" s="55"/>
    </row>
    <row r="612" spans="1:30" ht="12.75" customHeight="1" x14ac:dyDescent="0.4">
      <c r="A612" s="50"/>
      <c r="B612" s="50"/>
      <c r="C612" s="82"/>
      <c r="D612" s="84"/>
      <c r="H612" s="21"/>
      <c r="L612" s="21"/>
      <c r="AA612" s="55"/>
      <c r="AB612" s="55"/>
      <c r="AC612" s="55"/>
      <c r="AD612" s="55"/>
    </row>
    <row r="613" spans="1:30" ht="12.75" customHeight="1" x14ac:dyDescent="0.4">
      <c r="A613" s="50"/>
      <c r="B613" s="50"/>
      <c r="C613" s="82"/>
      <c r="D613" s="84"/>
      <c r="H613" s="21"/>
      <c r="L613" s="21"/>
      <c r="AA613" s="55"/>
      <c r="AB613" s="55"/>
      <c r="AC613" s="55"/>
      <c r="AD613" s="55"/>
    </row>
    <row r="614" spans="1:30" ht="12.75" customHeight="1" x14ac:dyDescent="0.4">
      <c r="A614" s="50"/>
      <c r="B614" s="50"/>
      <c r="C614" s="82"/>
      <c r="D614" s="84"/>
      <c r="H614" s="21"/>
      <c r="L614" s="21"/>
      <c r="AA614" s="55"/>
      <c r="AB614" s="55"/>
      <c r="AC614" s="55"/>
      <c r="AD614" s="55"/>
    </row>
    <row r="615" spans="1:30" ht="12.75" customHeight="1" x14ac:dyDescent="0.4">
      <c r="A615" s="50"/>
      <c r="B615" s="50"/>
      <c r="C615" s="82"/>
      <c r="D615" s="84"/>
      <c r="H615" s="21"/>
      <c r="L615" s="21"/>
      <c r="AA615" s="55"/>
      <c r="AB615" s="55"/>
      <c r="AC615" s="55"/>
      <c r="AD615" s="55"/>
    </row>
    <row r="616" spans="1:30" ht="12.75" customHeight="1" x14ac:dyDescent="0.4">
      <c r="A616" s="50"/>
      <c r="B616" s="50"/>
      <c r="C616" s="82"/>
      <c r="D616" s="84"/>
      <c r="H616" s="21"/>
      <c r="L616" s="21"/>
      <c r="AA616" s="55"/>
      <c r="AB616" s="55"/>
      <c r="AC616" s="55"/>
      <c r="AD616" s="55"/>
    </row>
    <row r="617" spans="1:30" ht="12.75" customHeight="1" x14ac:dyDescent="0.4">
      <c r="A617" s="50"/>
      <c r="B617" s="50"/>
      <c r="C617" s="82"/>
      <c r="D617" s="84"/>
      <c r="H617" s="21"/>
      <c r="L617" s="21"/>
      <c r="AA617" s="55"/>
      <c r="AB617" s="55"/>
      <c r="AC617" s="55"/>
      <c r="AD617" s="55"/>
    </row>
    <row r="618" spans="1:30" ht="12.75" customHeight="1" x14ac:dyDescent="0.4">
      <c r="A618" s="50"/>
      <c r="B618" s="50"/>
      <c r="C618" s="82"/>
      <c r="D618" s="84"/>
      <c r="H618" s="21"/>
      <c r="L618" s="21"/>
      <c r="AA618" s="55"/>
      <c r="AB618" s="55"/>
      <c r="AC618" s="55"/>
      <c r="AD618" s="55"/>
    </row>
    <row r="619" spans="1:30" ht="12.75" customHeight="1" x14ac:dyDescent="0.4">
      <c r="A619" s="50"/>
      <c r="B619" s="50"/>
      <c r="C619" s="82"/>
      <c r="D619" s="84"/>
      <c r="H619" s="21"/>
      <c r="L619" s="21"/>
      <c r="AA619" s="55"/>
      <c r="AB619" s="55"/>
      <c r="AC619" s="55"/>
      <c r="AD619" s="55"/>
    </row>
    <row r="620" spans="1:30" ht="12.75" customHeight="1" x14ac:dyDescent="0.4">
      <c r="A620" s="50"/>
      <c r="B620" s="50"/>
      <c r="C620" s="82"/>
      <c r="D620" s="84"/>
      <c r="H620" s="21"/>
      <c r="L620" s="21"/>
      <c r="AA620" s="55"/>
      <c r="AB620" s="55"/>
      <c r="AC620" s="55"/>
      <c r="AD620" s="55"/>
    </row>
    <row r="621" spans="1:30" ht="12.75" customHeight="1" x14ac:dyDescent="0.4">
      <c r="A621" s="50"/>
      <c r="B621" s="50"/>
      <c r="C621" s="82"/>
      <c r="D621" s="84"/>
      <c r="H621" s="21"/>
      <c r="L621" s="21"/>
      <c r="AA621" s="55"/>
      <c r="AB621" s="55"/>
      <c r="AC621" s="55"/>
      <c r="AD621" s="55"/>
    </row>
    <row r="622" spans="1:30" ht="12.75" customHeight="1" x14ac:dyDescent="0.4">
      <c r="A622" s="50"/>
      <c r="B622" s="50"/>
      <c r="C622" s="82"/>
      <c r="D622" s="84"/>
      <c r="H622" s="21"/>
      <c r="L622" s="21"/>
      <c r="AA622" s="55"/>
      <c r="AB622" s="55"/>
      <c r="AC622" s="55"/>
      <c r="AD622" s="55"/>
    </row>
    <row r="623" spans="1:30" ht="12.75" customHeight="1" x14ac:dyDescent="0.4">
      <c r="A623" s="50"/>
      <c r="B623" s="50"/>
      <c r="C623" s="82"/>
      <c r="D623" s="84"/>
      <c r="H623" s="21"/>
      <c r="L623" s="21"/>
      <c r="AA623" s="55"/>
      <c r="AB623" s="55"/>
      <c r="AC623" s="55"/>
      <c r="AD623" s="55"/>
    </row>
    <row r="624" spans="1:30" ht="12.75" customHeight="1" x14ac:dyDescent="0.4">
      <c r="A624" s="50"/>
      <c r="B624" s="50"/>
      <c r="C624" s="82"/>
      <c r="D624" s="84"/>
      <c r="H624" s="21"/>
      <c r="L624" s="21"/>
      <c r="AA624" s="55"/>
      <c r="AB624" s="55"/>
      <c r="AC624" s="55"/>
      <c r="AD624" s="55"/>
    </row>
    <row r="625" spans="1:30" ht="12.75" customHeight="1" x14ac:dyDescent="0.4">
      <c r="A625" s="50"/>
      <c r="B625" s="50"/>
      <c r="C625" s="82"/>
      <c r="D625" s="84"/>
      <c r="H625" s="21"/>
      <c r="L625" s="21"/>
      <c r="AA625" s="55"/>
      <c r="AB625" s="55"/>
      <c r="AC625" s="55"/>
      <c r="AD625" s="55"/>
    </row>
    <row r="626" spans="1:30" ht="12.75" customHeight="1" x14ac:dyDescent="0.4">
      <c r="A626" s="50"/>
      <c r="B626" s="50"/>
      <c r="C626" s="82"/>
      <c r="D626" s="84"/>
      <c r="H626" s="21"/>
      <c r="L626" s="21"/>
      <c r="AA626" s="55"/>
      <c r="AB626" s="55"/>
      <c r="AC626" s="55"/>
      <c r="AD626" s="55"/>
    </row>
    <row r="627" spans="1:30" ht="12.75" customHeight="1" x14ac:dyDescent="0.4">
      <c r="A627" s="50"/>
      <c r="B627" s="50"/>
      <c r="C627" s="82"/>
      <c r="D627" s="84"/>
      <c r="H627" s="21"/>
      <c r="L627" s="21"/>
      <c r="AA627" s="55"/>
      <c r="AB627" s="55"/>
      <c r="AC627" s="55"/>
      <c r="AD627" s="55"/>
    </row>
    <row r="628" spans="1:30" ht="12.75" customHeight="1" x14ac:dyDescent="0.4">
      <c r="A628" s="50"/>
      <c r="B628" s="50"/>
      <c r="C628" s="82"/>
      <c r="D628" s="84"/>
      <c r="H628" s="21"/>
      <c r="L628" s="21"/>
      <c r="AA628" s="55"/>
      <c r="AB628" s="55"/>
      <c r="AC628" s="55"/>
      <c r="AD628" s="55"/>
    </row>
    <row r="629" spans="1:30" ht="12.75" customHeight="1" x14ac:dyDescent="0.4">
      <c r="A629" s="50"/>
      <c r="B629" s="50"/>
      <c r="C629" s="82"/>
      <c r="D629" s="84"/>
      <c r="H629" s="21"/>
      <c r="L629" s="21"/>
      <c r="AA629" s="55"/>
      <c r="AB629" s="55"/>
      <c r="AC629" s="55"/>
      <c r="AD629" s="55"/>
    </row>
    <row r="630" spans="1:30" ht="12.75" customHeight="1" x14ac:dyDescent="0.4">
      <c r="A630" s="50"/>
      <c r="B630" s="50"/>
      <c r="C630" s="82"/>
      <c r="D630" s="84"/>
      <c r="H630" s="21"/>
      <c r="L630" s="21"/>
      <c r="AA630" s="55"/>
      <c r="AB630" s="55"/>
      <c r="AC630" s="55"/>
      <c r="AD630" s="55"/>
    </row>
    <row r="631" spans="1:30" ht="12.75" customHeight="1" x14ac:dyDescent="0.4">
      <c r="A631" s="50"/>
      <c r="B631" s="50"/>
      <c r="C631" s="82"/>
      <c r="D631" s="84"/>
      <c r="H631" s="21"/>
      <c r="L631" s="21"/>
      <c r="AA631" s="55"/>
      <c r="AB631" s="55"/>
      <c r="AC631" s="55"/>
      <c r="AD631" s="55"/>
    </row>
    <row r="632" spans="1:30" ht="12.75" customHeight="1" x14ac:dyDescent="0.4">
      <c r="A632" s="50"/>
      <c r="B632" s="50"/>
      <c r="C632" s="82"/>
      <c r="D632" s="84"/>
      <c r="H632" s="21"/>
      <c r="L632" s="21"/>
      <c r="AA632" s="55"/>
      <c r="AB632" s="55"/>
      <c r="AC632" s="55"/>
      <c r="AD632" s="55"/>
    </row>
    <row r="633" spans="1:30" ht="12.75" customHeight="1" x14ac:dyDescent="0.4">
      <c r="A633" s="50"/>
      <c r="B633" s="50"/>
      <c r="C633" s="82"/>
      <c r="D633" s="84"/>
      <c r="H633" s="21"/>
      <c r="L633" s="21"/>
      <c r="AA633" s="55"/>
      <c r="AB633" s="55"/>
      <c r="AC633" s="55"/>
      <c r="AD633" s="55"/>
    </row>
    <row r="634" spans="1:30" ht="12.75" customHeight="1" x14ac:dyDescent="0.4">
      <c r="A634" s="50"/>
      <c r="B634" s="50"/>
      <c r="C634" s="82"/>
      <c r="D634" s="84"/>
      <c r="H634" s="21"/>
      <c r="L634" s="21"/>
      <c r="AA634" s="55"/>
      <c r="AB634" s="55"/>
      <c r="AC634" s="55"/>
      <c r="AD634" s="55"/>
    </row>
    <row r="635" spans="1:30" ht="12.75" customHeight="1" x14ac:dyDescent="0.4">
      <c r="A635" s="50"/>
      <c r="B635" s="50"/>
      <c r="C635" s="82"/>
      <c r="D635" s="84"/>
      <c r="H635" s="21"/>
      <c r="L635" s="21"/>
      <c r="AA635" s="55"/>
      <c r="AB635" s="55"/>
      <c r="AC635" s="55"/>
      <c r="AD635" s="55"/>
    </row>
    <row r="636" spans="1:30" ht="12.75" customHeight="1" x14ac:dyDescent="0.4">
      <c r="A636" s="50"/>
      <c r="B636" s="50"/>
      <c r="C636" s="82"/>
      <c r="D636" s="84"/>
      <c r="H636" s="21"/>
      <c r="L636" s="21"/>
      <c r="AA636" s="55"/>
      <c r="AB636" s="55"/>
      <c r="AC636" s="55"/>
      <c r="AD636" s="55"/>
    </row>
    <row r="637" spans="1:30" ht="12.75" customHeight="1" x14ac:dyDescent="0.4">
      <c r="A637" s="50"/>
      <c r="B637" s="50"/>
      <c r="C637" s="82"/>
      <c r="D637" s="84"/>
      <c r="H637" s="21"/>
      <c r="L637" s="21"/>
      <c r="AA637" s="55"/>
      <c r="AB637" s="55"/>
      <c r="AC637" s="55"/>
      <c r="AD637" s="55"/>
    </row>
    <row r="638" spans="1:30" ht="12.75" customHeight="1" x14ac:dyDescent="0.4">
      <c r="A638" s="50"/>
      <c r="B638" s="50"/>
      <c r="C638" s="82"/>
      <c r="D638" s="84"/>
      <c r="H638" s="21"/>
      <c r="L638" s="21"/>
      <c r="AA638" s="55"/>
      <c r="AB638" s="55"/>
      <c r="AC638" s="55"/>
      <c r="AD638" s="55"/>
    </row>
    <row r="639" spans="1:30" ht="12.75" customHeight="1" x14ac:dyDescent="0.4">
      <c r="A639" s="50"/>
      <c r="B639" s="50"/>
      <c r="C639" s="82"/>
      <c r="D639" s="84"/>
      <c r="H639" s="21"/>
      <c r="L639" s="21"/>
      <c r="AA639" s="55"/>
      <c r="AB639" s="55"/>
      <c r="AC639" s="55"/>
      <c r="AD639" s="55"/>
    </row>
    <row r="640" spans="1:30" ht="12.75" customHeight="1" x14ac:dyDescent="0.4">
      <c r="A640" s="50"/>
      <c r="B640" s="50"/>
      <c r="C640" s="82"/>
      <c r="D640" s="84"/>
      <c r="H640" s="21"/>
      <c r="L640" s="21"/>
      <c r="AA640" s="55"/>
      <c r="AB640" s="55"/>
      <c r="AC640" s="55"/>
      <c r="AD640" s="55"/>
    </row>
    <row r="641" spans="1:30" ht="12.75" customHeight="1" x14ac:dyDescent="0.4">
      <c r="A641" s="50"/>
      <c r="B641" s="50"/>
      <c r="C641" s="82"/>
      <c r="D641" s="84"/>
      <c r="H641" s="21"/>
      <c r="L641" s="21"/>
      <c r="AA641" s="55"/>
      <c r="AB641" s="55"/>
      <c r="AC641" s="55"/>
      <c r="AD641" s="55"/>
    </row>
    <row r="642" spans="1:30" ht="12.75" customHeight="1" x14ac:dyDescent="0.4">
      <c r="A642" s="50"/>
      <c r="B642" s="50"/>
      <c r="C642" s="82"/>
      <c r="D642" s="84"/>
      <c r="H642" s="21"/>
      <c r="L642" s="21"/>
      <c r="AA642" s="55"/>
      <c r="AB642" s="55"/>
      <c r="AC642" s="55"/>
      <c r="AD642" s="55"/>
    </row>
    <row r="643" spans="1:30" ht="12.75" customHeight="1" x14ac:dyDescent="0.4">
      <c r="A643" s="50"/>
      <c r="B643" s="50"/>
      <c r="C643" s="82"/>
      <c r="D643" s="84"/>
      <c r="H643" s="21"/>
      <c r="L643" s="21"/>
      <c r="AA643" s="55"/>
      <c r="AB643" s="55"/>
      <c r="AC643" s="55"/>
      <c r="AD643" s="55"/>
    </row>
    <row r="644" spans="1:30" ht="12.75" customHeight="1" x14ac:dyDescent="0.4">
      <c r="A644" s="50"/>
      <c r="B644" s="50"/>
      <c r="C644" s="82"/>
      <c r="D644" s="84"/>
      <c r="H644" s="21"/>
      <c r="L644" s="21"/>
      <c r="AA644" s="55"/>
      <c r="AB644" s="55"/>
      <c r="AC644" s="55"/>
      <c r="AD644" s="55"/>
    </row>
    <row r="645" spans="1:30" ht="12.75" customHeight="1" x14ac:dyDescent="0.4">
      <c r="A645" s="50"/>
      <c r="B645" s="50"/>
      <c r="C645" s="82"/>
      <c r="D645" s="84"/>
      <c r="H645" s="21"/>
      <c r="L645" s="21"/>
      <c r="AA645" s="55"/>
      <c r="AB645" s="55"/>
      <c r="AC645" s="55"/>
      <c r="AD645" s="55"/>
    </row>
    <row r="646" spans="1:30" ht="12.75" customHeight="1" x14ac:dyDescent="0.4">
      <c r="A646" s="50"/>
      <c r="B646" s="50"/>
      <c r="C646" s="82"/>
      <c r="D646" s="84"/>
      <c r="H646" s="21"/>
      <c r="L646" s="21"/>
      <c r="AA646" s="55"/>
      <c r="AB646" s="55"/>
      <c r="AC646" s="55"/>
      <c r="AD646" s="55"/>
    </row>
    <row r="647" spans="1:30" ht="12.75" customHeight="1" x14ac:dyDescent="0.4">
      <c r="A647" s="50"/>
      <c r="B647" s="50"/>
      <c r="C647" s="82"/>
      <c r="D647" s="84"/>
      <c r="H647" s="21"/>
      <c r="L647" s="21"/>
      <c r="AA647" s="55"/>
      <c r="AB647" s="55"/>
      <c r="AC647" s="55"/>
      <c r="AD647" s="55"/>
    </row>
    <row r="648" spans="1:30" ht="12.75" customHeight="1" x14ac:dyDescent="0.4">
      <c r="A648" s="50"/>
      <c r="B648" s="50"/>
      <c r="C648" s="82"/>
      <c r="D648" s="84"/>
      <c r="H648" s="21"/>
      <c r="L648" s="21"/>
      <c r="AA648" s="55"/>
      <c r="AB648" s="55"/>
      <c r="AC648" s="55"/>
      <c r="AD648" s="55"/>
    </row>
    <row r="649" spans="1:30" ht="12.75" customHeight="1" x14ac:dyDescent="0.4">
      <c r="A649" s="50"/>
      <c r="B649" s="50"/>
      <c r="C649" s="82"/>
      <c r="D649" s="84"/>
      <c r="H649" s="21"/>
      <c r="L649" s="21"/>
      <c r="AA649" s="55"/>
      <c r="AB649" s="55"/>
      <c r="AC649" s="55"/>
      <c r="AD649" s="55"/>
    </row>
    <row r="650" spans="1:30" ht="12.75" customHeight="1" x14ac:dyDescent="0.4">
      <c r="A650" s="50"/>
      <c r="B650" s="50"/>
      <c r="C650" s="82"/>
      <c r="D650" s="84"/>
      <c r="H650" s="21"/>
      <c r="L650" s="21"/>
      <c r="AA650" s="55"/>
      <c r="AB650" s="55"/>
      <c r="AC650" s="55"/>
      <c r="AD650" s="55"/>
    </row>
    <row r="651" spans="1:30" ht="12.75" customHeight="1" x14ac:dyDescent="0.4">
      <c r="A651" s="50"/>
      <c r="B651" s="50"/>
      <c r="C651" s="82"/>
      <c r="D651" s="84"/>
      <c r="H651" s="21"/>
      <c r="L651" s="21"/>
      <c r="AA651" s="55"/>
      <c r="AB651" s="55"/>
      <c r="AC651" s="55"/>
      <c r="AD651" s="55"/>
    </row>
    <row r="652" spans="1:30" ht="12.75" customHeight="1" x14ac:dyDescent="0.4">
      <c r="A652" s="50"/>
      <c r="B652" s="50"/>
      <c r="C652" s="82"/>
      <c r="D652" s="84"/>
      <c r="H652" s="21"/>
      <c r="L652" s="21"/>
      <c r="AA652" s="55"/>
      <c r="AB652" s="55"/>
      <c r="AC652" s="55"/>
      <c r="AD652" s="55"/>
    </row>
    <row r="653" spans="1:30" ht="12.75" customHeight="1" x14ac:dyDescent="0.4">
      <c r="A653" s="50"/>
      <c r="B653" s="50"/>
      <c r="C653" s="82"/>
      <c r="D653" s="84"/>
      <c r="H653" s="21"/>
      <c r="L653" s="21"/>
      <c r="AA653" s="55"/>
      <c r="AB653" s="55"/>
      <c r="AC653" s="55"/>
      <c r="AD653" s="55"/>
    </row>
    <row r="654" spans="1:30" ht="12.75" customHeight="1" x14ac:dyDescent="0.4">
      <c r="A654" s="50"/>
      <c r="B654" s="50"/>
      <c r="C654" s="82"/>
      <c r="D654" s="84"/>
      <c r="H654" s="21"/>
      <c r="L654" s="21"/>
      <c r="AA654" s="55"/>
      <c r="AB654" s="55"/>
      <c r="AC654" s="55"/>
      <c r="AD654" s="55"/>
    </row>
    <row r="655" spans="1:30" ht="12.75" customHeight="1" x14ac:dyDescent="0.4">
      <c r="A655" s="50"/>
      <c r="B655" s="50"/>
      <c r="C655" s="82"/>
      <c r="D655" s="84"/>
      <c r="H655" s="21"/>
      <c r="L655" s="21"/>
      <c r="AA655" s="55"/>
      <c r="AB655" s="55"/>
      <c r="AC655" s="55"/>
      <c r="AD655" s="55"/>
    </row>
    <row r="656" spans="1:30" ht="12.75" customHeight="1" x14ac:dyDescent="0.4">
      <c r="A656" s="50"/>
      <c r="B656" s="50"/>
      <c r="C656" s="82"/>
      <c r="D656" s="84"/>
      <c r="H656" s="21"/>
      <c r="L656" s="21"/>
      <c r="AA656" s="55"/>
      <c r="AB656" s="55"/>
      <c r="AC656" s="55"/>
      <c r="AD656" s="55"/>
    </row>
    <row r="657" spans="1:30" ht="12.75" customHeight="1" x14ac:dyDescent="0.4">
      <c r="A657" s="50"/>
      <c r="B657" s="50"/>
      <c r="C657" s="82"/>
      <c r="D657" s="84"/>
      <c r="H657" s="21"/>
      <c r="L657" s="21"/>
      <c r="AA657" s="55"/>
      <c r="AB657" s="55"/>
      <c r="AC657" s="55"/>
      <c r="AD657" s="55"/>
    </row>
    <row r="658" spans="1:30" ht="12.75" customHeight="1" x14ac:dyDescent="0.4">
      <c r="A658" s="50"/>
      <c r="B658" s="50"/>
      <c r="C658" s="82"/>
      <c r="D658" s="84"/>
      <c r="H658" s="21"/>
      <c r="L658" s="21"/>
      <c r="AA658" s="55"/>
      <c r="AB658" s="55"/>
      <c r="AC658" s="55"/>
      <c r="AD658" s="55"/>
    </row>
    <row r="659" spans="1:30" ht="12.75" customHeight="1" x14ac:dyDescent="0.4">
      <c r="A659" s="50"/>
      <c r="B659" s="50"/>
      <c r="C659" s="82"/>
      <c r="D659" s="84"/>
      <c r="H659" s="21"/>
      <c r="L659" s="21"/>
      <c r="AA659" s="55"/>
      <c r="AB659" s="55"/>
      <c r="AC659" s="55"/>
      <c r="AD659" s="55"/>
    </row>
    <row r="660" spans="1:30" ht="12.75" customHeight="1" x14ac:dyDescent="0.4">
      <c r="A660" s="50"/>
      <c r="B660" s="50"/>
      <c r="C660" s="82"/>
      <c r="D660" s="84"/>
      <c r="H660" s="21"/>
      <c r="L660" s="21"/>
      <c r="AA660" s="55"/>
      <c r="AB660" s="55"/>
      <c r="AC660" s="55"/>
      <c r="AD660" s="55"/>
    </row>
    <row r="661" spans="1:30" ht="12.75" customHeight="1" x14ac:dyDescent="0.4">
      <c r="A661" s="50"/>
      <c r="B661" s="50"/>
      <c r="C661" s="82"/>
      <c r="D661" s="84"/>
      <c r="H661" s="21"/>
      <c r="L661" s="21"/>
      <c r="AA661" s="55"/>
      <c r="AB661" s="55"/>
      <c r="AC661" s="55"/>
      <c r="AD661" s="55"/>
    </row>
    <row r="662" spans="1:30" ht="12.75" customHeight="1" x14ac:dyDescent="0.4">
      <c r="A662" s="50"/>
      <c r="B662" s="50"/>
      <c r="C662" s="82"/>
      <c r="D662" s="84"/>
      <c r="H662" s="21"/>
      <c r="L662" s="21"/>
      <c r="AA662" s="55"/>
      <c r="AB662" s="55"/>
      <c r="AC662" s="55"/>
      <c r="AD662" s="55"/>
    </row>
    <row r="663" spans="1:30" ht="12.75" customHeight="1" x14ac:dyDescent="0.4">
      <c r="A663" s="50"/>
      <c r="B663" s="50"/>
      <c r="C663" s="82"/>
      <c r="D663" s="84"/>
      <c r="H663" s="21"/>
      <c r="L663" s="21"/>
      <c r="AA663" s="55"/>
      <c r="AB663" s="55"/>
      <c r="AC663" s="55"/>
      <c r="AD663" s="55"/>
    </row>
    <row r="664" spans="1:30" ht="12.75" customHeight="1" x14ac:dyDescent="0.4">
      <c r="A664" s="50"/>
      <c r="B664" s="50"/>
      <c r="C664" s="82"/>
      <c r="D664" s="84"/>
      <c r="H664" s="21"/>
      <c r="L664" s="21"/>
      <c r="AA664" s="55"/>
      <c r="AB664" s="55"/>
      <c r="AC664" s="55"/>
      <c r="AD664" s="55"/>
    </row>
    <row r="665" spans="1:30" ht="12.75" customHeight="1" x14ac:dyDescent="0.4">
      <c r="A665" s="50"/>
      <c r="B665" s="50"/>
      <c r="C665" s="82"/>
      <c r="D665" s="84"/>
      <c r="H665" s="21"/>
      <c r="L665" s="21"/>
      <c r="AA665" s="55"/>
      <c r="AB665" s="55"/>
      <c r="AC665" s="55"/>
      <c r="AD665" s="55"/>
    </row>
    <row r="666" spans="1:30" ht="12.75" customHeight="1" x14ac:dyDescent="0.4">
      <c r="A666" s="50"/>
      <c r="B666" s="50"/>
      <c r="C666" s="82"/>
      <c r="D666" s="84"/>
      <c r="H666" s="21"/>
      <c r="L666" s="21"/>
      <c r="AA666" s="55"/>
      <c r="AB666" s="55"/>
      <c r="AC666" s="55"/>
      <c r="AD666" s="55"/>
    </row>
    <row r="667" spans="1:30" ht="12.75" customHeight="1" x14ac:dyDescent="0.4">
      <c r="A667" s="50"/>
      <c r="B667" s="50"/>
      <c r="C667" s="82"/>
      <c r="D667" s="84"/>
      <c r="H667" s="21"/>
      <c r="L667" s="21"/>
      <c r="AA667" s="55"/>
      <c r="AB667" s="55"/>
      <c r="AC667" s="55"/>
      <c r="AD667" s="55"/>
    </row>
    <row r="668" spans="1:30" ht="12.75" customHeight="1" x14ac:dyDescent="0.4">
      <c r="A668" s="50"/>
      <c r="B668" s="50"/>
      <c r="C668" s="82"/>
      <c r="D668" s="84"/>
      <c r="H668" s="21"/>
      <c r="L668" s="21"/>
      <c r="AA668" s="55"/>
      <c r="AB668" s="55"/>
      <c r="AC668" s="55"/>
      <c r="AD668" s="55"/>
    </row>
    <row r="669" spans="1:30" ht="12.75" customHeight="1" x14ac:dyDescent="0.4">
      <c r="A669" s="50"/>
      <c r="B669" s="50"/>
      <c r="C669" s="82"/>
      <c r="D669" s="84"/>
      <c r="H669" s="21"/>
      <c r="L669" s="21"/>
      <c r="AA669" s="55"/>
      <c r="AB669" s="55"/>
      <c r="AC669" s="55"/>
      <c r="AD669" s="55"/>
    </row>
    <row r="670" spans="1:30" ht="12.75" customHeight="1" x14ac:dyDescent="0.4">
      <c r="A670" s="50"/>
      <c r="B670" s="50"/>
      <c r="C670" s="82"/>
      <c r="D670" s="84"/>
      <c r="H670" s="21"/>
      <c r="L670" s="21"/>
      <c r="AA670" s="55"/>
      <c r="AB670" s="55"/>
      <c r="AC670" s="55"/>
      <c r="AD670" s="55"/>
    </row>
    <row r="671" spans="1:30" ht="12.75" customHeight="1" x14ac:dyDescent="0.4">
      <c r="A671" s="50"/>
      <c r="B671" s="50"/>
      <c r="C671" s="82"/>
      <c r="D671" s="84"/>
      <c r="H671" s="21"/>
      <c r="L671" s="21"/>
      <c r="AA671" s="55"/>
      <c r="AB671" s="55"/>
      <c r="AC671" s="55"/>
      <c r="AD671" s="55"/>
    </row>
    <row r="672" spans="1:30" ht="12.75" customHeight="1" x14ac:dyDescent="0.4">
      <c r="A672" s="50"/>
      <c r="B672" s="50"/>
      <c r="C672" s="82"/>
      <c r="D672" s="84"/>
      <c r="H672" s="21"/>
      <c r="L672" s="21"/>
      <c r="AA672" s="55"/>
      <c r="AB672" s="55"/>
      <c r="AC672" s="55"/>
      <c r="AD672" s="55"/>
    </row>
    <row r="673" spans="1:30" ht="12.75" customHeight="1" x14ac:dyDescent="0.4">
      <c r="A673" s="50"/>
      <c r="B673" s="50"/>
      <c r="C673" s="82"/>
      <c r="D673" s="84"/>
      <c r="H673" s="21"/>
      <c r="L673" s="21"/>
      <c r="AA673" s="55"/>
      <c r="AB673" s="55"/>
      <c r="AC673" s="55"/>
      <c r="AD673" s="55"/>
    </row>
    <row r="674" spans="1:30" ht="12.75" customHeight="1" x14ac:dyDescent="0.4">
      <c r="A674" s="50"/>
      <c r="B674" s="50"/>
      <c r="C674" s="82"/>
      <c r="D674" s="84"/>
      <c r="H674" s="21"/>
      <c r="L674" s="21"/>
      <c r="AA674" s="55"/>
      <c r="AB674" s="55"/>
      <c r="AC674" s="55"/>
      <c r="AD674" s="55"/>
    </row>
    <row r="675" spans="1:30" ht="12.75" customHeight="1" x14ac:dyDescent="0.4">
      <c r="A675" s="50"/>
      <c r="B675" s="50"/>
      <c r="C675" s="82"/>
      <c r="D675" s="84"/>
      <c r="H675" s="21"/>
      <c r="L675" s="21"/>
      <c r="AA675" s="55"/>
      <c r="AB675" s="55"/>
      <c r="AC675" s="55"/>
      <c r="AD675" s="55"/>
    </row>
    <row r="676" spans="1:30" ht="12.75" customHeight="1" x14ac:dyDescent="0.4">
      <c r="A676" s="50"/>
      <c r="B676" s="50"/>
      <c r="C676" s="82"/>
      <c r="D676" s="84"/>
      <c r="H676" s="21"/>
      <c r="L676" s="21"/>
      <c r="AA676" s="55"/>
      <c r="AB676" s="55"/>
      <c r="AC676" s="55"/>
      <c r="AD676" s="55"/>
    </row>
    <row r="677" spans="1:30" ht="12.75" customHeight="1" x14ac:dyDescent="0.4">
      <c r="A677" s="50"/>
      <c r="B677" s="50"/>
      <c r="C677" s="82"/>
      <c r="D677" s="84"/>
      <c r="H677" s="21"/>
      <c r="L677" s="21"/>
      <c r="AA677" s="55"/>
      <c r="AB677" s="55"/>
      <c r="AC677" s="55"/>
      <c r="AD677" s="55"/>
    </row>
    <row r="678" spans="1:30" ht="12.75" customHeight="1" x14ac:dyDescent="0.4">
      <c r="A678" s="50"/>
      <c r="B678" s="50"/>
      <c r="C678" s="82"/>
      <c r="D678" s="84"/>
      <c r="H678" s="21"/>
      <c r="L678" s="21"/>
      <c r="AA678" s="55"/>
      <c r="AB678" s="55"/>
      <c r="AC678" s="55"/>
      <c r="AD678" s="55"/>
    </row>
    <row r="679" spans="1:30" ht="12.75" customHeight="1" x14ac:dyDescent="0.4">
      <c r="A679" s="50"/>
      <c r="B679" s="50"/>
      <c r="C679" s="82"/>
      <c r="D679" s="84"/>
      <c r="H679" s="21"/>
      <c r="L679" s="21"/>
      <c r="AA679" s="55"/>
      <c r="AB679" s="55"/>
      <c r="AC679" s="55"/>
      <c r="AD679" s="55"/>
    </row>
    <row r="680" spans="1:30" ht="12.75" customHeight="1" x14ac:dyDescent="0.4">
      <c r="A680" s="50"/>
      <c r="B680" s="50"/>
      <c r="C680" s="82"/>
      <c r="D680" s="84"/>
      <c r="H680" s="21"/>
      <c r="L680" s="21"/>
      <c r="AA680" s="55"/>
      <c r="AB680" s="55"/>
      <c r="AC680" s="55"/>
      <c r="AD680" s="55"/>
    </row>
    <row r="681" spans="1:30" ht="12.75" customHeight="1" x14ac:dyDescent="0.4">
      <c r="A681" s="50"/>
      <c r="B681" s="50"/>
      <c r="C681" s="82"/>
      <c r="D681" s="84"/>
      <c r="H681" s="21"/>
      <c r="L681" s="21"/>
      <c r="AA681" s="55"/>
      <c r="AB681" s="55"/>
      <c r="AC681" s="55"/>
      <c r="AD681" s="55"/>
    </row>
    <row r="682" spans="1:30" ht="12.75" customHeight="1" x14ac:dyDescent="0.4">
      <c r="A682" s="50"/>
      <c r="B682" s="50"/>
      <c r="C682" s="82"/>
      <c r="D682" s="84"/>
      <c r="H682" s="21"/>
      <c r="L682" s="21"/>
      <c r="AA682" s="55"/>
      <c r="AB682" s="55"/>
      <c r="AC682" s="55"/>
      <c r="AD682" s="55"/>
    </row>
    <row r="683" spans="1:30" ht="12.75" customHeight="1" x14ac:dyDescent="0.4">
      <c r="A683" s="50"/>
      <c r="B683" s="50"/>
      <c r="C683" s="82"/>
      <c r="D683" s="84"/>
      <c r="H683" s="21"/>
      <c r="L683" s="21"/>
      <c r="AA683" s="55"/>
      <c r="AB683" s="55"/>
      <c r="AC683" s="55"/>
      <c r="AD683" s="55"/>
    </row>
    <row r="684" spans="1:30" ht="12.75" customHeight="1" x14ac:dyDescent="0.4">
      <c r="A684" s="50"/>
      <c r="B684" s="50"/>
      <c r="C684" s="82"/>
      <c r="D684" s="84"/>
      <c r="H684" s="21"/>
      <c r="L684" s="21"/>
      <c r="AA684" s="55"/>
      <c r="AB684" s="55"/>
      <c r="AC684" s="55"/>
      <c r="AD684" s="55"/>
    </row>
    <row r="685" spans="1:30" ht="12.75" customHeight="1" x14ac:dyDescent="0.4">
      <c r="A685" s="50"/>
      <c r="B685" s="50"/>
      <c r="C685" s="82"/>
      <c r="D685" s="84"/>
      <c r="H685" s="21"/>
      <c r="L685" s="21"/>
      <c r="AA685" s="55"/>
      <c r="AB685" s="55"/>
      <c r="AC685" s="55"/>
      <c r="AD685" s="55"/>
    </row>
    <row r="686" spans="1:30" ht="12.75" customHeight="1" x14ac:dyDescent="0.4">
      <c r="A686" s="50"/>
      <c r="B686" s="50"/>
      <c r="C686" s="82"/>
      <c r="D686" s="84"/>
      <c r="H686" s="21"/>
      <c r="L686" s="21"/>
      <c r="AA686" s="55"/>
      <c r="AB686" s="55"/>
      <c r="AC686" s="55"/>
      <c r="AD686" s="55"/>
    </row>
    <row r="687" spans="1:30" ht="12.75" customHeight="1" x14ac:dyDescent="0.4">
      <c r="A687" s="50"/>
      <c r="B687" s="50"/>
      <c r="C687" s="82"/>
      <c r="D687" s="84"/>
      <c r="H687" s="21"/>
      <c r="L687" s="21"/>
      <c r="AA687" s="55"/>
      <c r="AB687" s="55"/>
      <c r="AC687" s="55"/>
      <c r="AD687" s="55"/>
    </row>
    <row r="688" spans="1:30" ht="12.75" customHeight="1" x14ac:dyDescent="0.4">
      <c r="A688" s="50"/>
      <c r="B688" s="50"/>
      <c r="C688" s="82"/>
      <c r="D688" s="84"/>
      <c r="H688" s="21"/>
      <c r="L688" s="21"/>
      <c r="AA688" s="55"/>
      <c r="AB688" s="55"/>
      <c r="AC688" s="55"/>
      <c r="AD688" s="55"/>
    </row>
    <row r="689" spans="1:30" ht="12.75" customHeight="1" x14ac:dyDescent="0.4">
      <c r="A689" s="50"/>
      <c r="B689" s="50"/>
      <c r="C689" s="82"/>
      <c r="D689" s="84"/>
      <c r="H689" s="21"/>
      <c r="L689" s="21"/>
      <c r="AA689" s="55"/>
      <c r="AB689" s="55"/>
      <c r="AC689" s="55"/>
      <c r="AD689" s="55"/>
    </row>
    <row r="690" spans="1:30" ht="12.75" customHeight="1" x14ac:dyDescent="0.4">
      <c r="A690" s="50"/>
      <c r="B690" s="50"/>
      <c r="C690" s="82"/>
      <c r="D690" s="84"/>
      <c r="H690" s="21"/>
      <c r="L690" s="21"/>
      <c r="AA690" s="55"/>
      <c r="AB690" s="55"/>
      <c r="AC690" s="55"/>
      <c r="AD690" s="55"/>
    </row>
    <row r="691" spans="1:30" ht="12.75" customHeight="1" x14ac:dyDescent="0.4">
      <c r="A691" s="50"/>
      <c r="B691" s="50"/>
      <c r="C691" s="82"/>
      <c r="D691" s="84"/>
      <c r="H691" s="21"/>
      <c r="L691" s="21"/>
      <c r="AA691" s="55"/>
      <c r="AB691" s="55"/>
      <c r="AC691" s="55"/>
      <c r="AD691" s="55"/>
    </row>
    <row r="692" spans="1:30" ht="12.75" customHeight="1" x14ac:dyDescent="0.4">
      <c r="A692" s="50"/>
      <c r="B692" s="50"/>
      <c r="C692" s="82"/>
      <c r="D692" s="84"/>
      <c r="H692" s="21"/>
      <c r="L692" s="21"/>
      <c r="AA692" s="55"/>
      <c r="AB692" s="55"/>
      <c r="AC692" s="55"/>
      <c r="AD692" s="55"/>
    </row>
    <row r="693" spans="1:30" ht="12.75" customHeight="1" x14ac:dyDescent="0.4">
      <c r="A693" s="50"/>
      <c r="B693" s="50"/>
      <c r="C693" s="82"/>
      <c r="D693" s="84"/>
      <c r="H693" s="21"/>
      <c r="L693" s="21"/>
      <c r="AA693" s="55"/>
      <c r="AB693" s="55"/>
      <c r="AC693" s="55"/>
      <c r="AD693" s="55"/>
    </row>
    <row r="694" spans="1:30" ht="12.75" customHeight="1" x14ac:dyDescent="0.4">
      <c r="A694" s="50"/>
      <c r="B694" s="50"/>
      <c r="C694" s="82"/>
      <c r="D694" s="84"/>
      <c r="H694" s="21"/>
      <c r="L694" s="21"/>
      <c r="AA694" s="55"/>
      <c r="AB694" s="55"/>
      <c r="AC694" s="55"/>
      <c r="AD694" s="55"/>
    </row>
    <row r="695" spans="1:30" ht="12.75" customHeight="1" x14ac:dyDescent="0.4">
      <c r="A695" s="50"/>
      <c r="B695" s="50"/>
      <c r="C695" s="82"/>
      <c r="D695" s="84"/>
      <c r="H695" s="21"/>
      <c r="L695" s="21"/>
      <c r="AA695" s="55"/>
      <c r="AB695" s="55"/>
      <c r="AC695" s="55"/>
      <c r="AD695" s="55"/>
    </row>
    <row r="696" spans="1:30" ht="12.75" customHeight="1" x14ac:dyDescent="0.4">
      <c r="A696" s="50"/>
      <c r="B696" s="50"/>
      <c r="C696" s="82"/>
      <c r="D696" s="84"/>
      <c r="H696" s="21"/>
      <c r="L696" s="21"/>
      <c r="AA696" s="55"/>
      <c r="AB696" s="55"/>
      <c r="AC696" s="55"/>
      <c r="AD696" s="55"/>
    </row>
    <row r="697" spans="1:30" ht="12.75" customHeight="1" x14ac:dyDescent="0.4">
      <c r="A697" s="50"/>
      <c r="B697" s="50"/>
      <c r="C697" s="82"/>
      <c r="D697" s="84"/>
      <c r="H697" s="21"/>
      <c r="L697" s="21"/>
      <c r="AA697" s="55"/>
      <c r="AB697" s="55"/>
      <c r="AC697" s="55"/>
      <c r="AD697" s="55"/>
    </row>
    <row r="698" spans="1:30" ht="12.75" customHeight="1" x14ac:dyDescent="0.4">
      <c r="A698" s="50"/>
      <c r="B698" s="50"/>
      <c r="C698" s="82"/>
      <c r="D698" s="84"/>
      <c r="H698" s="21"/>
      <c r="L698" s="21"/>
      <c r="AA698" s="55"/>
      <c r="AB698" s="55"/>
      <c r="AC698" s="55"/>
      <c r="AD698" s="55"/>
    </row>
    <row r="699" spans="1:30" ht="12.75" customHeight="1" x14ac:dyDescent="0.4">
      <c r="A699" s="50"/>
      <c r="B699" s="50"/>
      <c r="C699" s="82"/>
      <c r="D699" s="84"/>
      <c r="H699" s="21"/>
      <c r="L699" s="21"/>
      <c r="AA699" s="55"/>
      <c r="AB699" s="55"/>
      <c r="AC699" s="55"/>
      <c r="AD699" s="55"/>
    </row>
    <row r="700" spans="1:30" ht="12.75" customHeight="1" x14ac:dyDescent="0.4">
      <c r="A700" s="50"/>
      <c r="B700" s="50"/>
      <c r="C700" s="82"/>
      <c r="D700" s="84"/>
      <c r="H700" s="21"/>
      <c r="L700" s="21"/>
      <c r="AA700" s="55"/>
      <c r="AB700" s="55"/>
      <c r="AC700" s="55"/>
      <c r="AD700" s="55"/>
    </row>
    <row r="701" spans="1:30" ht="12.75" customHeight="1" x14ac:dyDescent="0.4">
      <c r="A701" s="50"/>
      <c r="B701" s="50"/>
      <c r="C701" s="82"/>
      <c r="D701" s="84"/>
      <c r="H701" s="21"/>
      <c r="L701" s="21"/>
      <c r="AA701" s="55"/>
      <c r="AB701" s="55"/>
      <c r="AC701" s="55"/>
      <c r="AD701" s="55"/>
    </row>
    <row r="702" spans="1:30" ht="12.75" customHeight="1" x14ac:dyDescent="0.4">
      <c r="A702" s="50"/>
      <c r="B702" s="50"/>
      <c r="C702" s="82"/>
      <c r="D702" s="84"/>
      <c r="H702" s="21"/>
      <c r="L702" s="21"/>
      <c r="AA702" s="55"/>
      <c r="AB702" s="55"/>
      <c r="AC702" s="55"/>
      <c r="AD702" s="55"/>
    </row>
    <row r="703" spans="1:30" ht="12.75" customHeight="1" x14ac:dyDescent="0.4">
      <c r="A703" s="50"/>
      <c r="B703" s="50"/>
      <c r="C703" s="82"/>
      <c r="D703" s="84"/>
      <c r="H703" s="21"/>
      <c r="L703" s="21"/>
      <c r="AA703" s="55"/>
      <c r="AB703" s="55"/>
      <c r="AC703" s="55"/>
      <c r="AD703" s="55"/>
    </row>
    <row r="704" spans="1:30" ht="12.75" customHeight="1" x14ac:dyDescent="0.4">
      <c r="A704" s="50"/>
      <c r="B704" s="50"/>
      <c r="C704" s="82"/>
      <c r="D704" s="84"/>
      <c r="H704" s="21"/>
      <c r="L704" s="21"/>
      <c r="AA704" s="55"/>
      <c r="AB704" s="55"/>
      <c r="AC704" s="55"/>
      <c r="AD704" s="55"/>
    </row>
    <row r="705" spans="1:30" ht="12.75" customHeight="1" x14ac:dyDescent="0.4">
      <c r="A705" s="50"/>
      <c r="B705" s="50"/>
      <c r="C705" s="82"/>
      <c r="D705" s="84"/>
      <c r="H705" s="21"/>
      <c r="L705" s="21"/>
      <c r="AA705" s="55"/>
      <c r="AB705" s="55"/>
      <c r="AC705" s="55"/>
      <c r="AD705" s="55"/>
    </row>
    <row r="706" spans="1:30" ht="12.75" customHeight="1" x14ac:dyDescent="0.4">
      <c r="A706" s="50"/>
      <c r="B706" s="50"/>
      <c r="C706" s="82"/>
      <c r="D706" s="84"/>
      <c r="H706" s="21"/>
      <c r="L706" s="21"/>
      <c r="AA706" s="55"/>
      <c r="AB706" s="55"/>
      <c r="AC706" s="55"/>
      <c r="AD706" s="55"/>
    </row>
    <row r="707" spans="1:30" ht="12.75" customHeight="1" x14ac:dyDescent="0.4">
      <c r="A707" s="50"/>
      <c r="B707" s="50"/>
      <c r="C707" s="82"/>
      <c r="D707" s="84"/>
      <c r="H707" s="21"/>
      <c r="L707" s="21"/>
      <c r="AA707" s="55"/>
      <c r="AB707" s="55"/>
      <c r="AC707" s="55"/>
      <c r="AD707" s="55"/>
    </row>
    <row r="708" spans="1:30" ht="12.75" customHeight="1" x14ac:dyDescent="0.4">
      <c r="A708" s="50"/>
      <c r="B708" s="50"/>
      <c r="C708" s="82"/>
      <c r="D708" s="84"/>
      <c r="H708" s="21"/>
      <c r="L708" s="21"/>
      <c r="AA708" s="55"/>
      <c r="AB708" s="55"/>
      <c r="AC708" s="55"/>
      <c r="AD708" s="55"/>
    </row>
    <row r="709" spans="1:30" ht="12.75" customHeight="1" x14ac:dyDescent="0.4">
      <c r="A709" s="50"/>
      <c r="B709" s="50"/>
      <c r="C709" s="82"/>
      <c r="D709" s="84"/>
      <c r="H709" s="21"/>
      <c r="L709" s="21"/>
      <c r="AA709" s="55"/>
      <c r="AB709" s="55"/>
      <c r="AC709" s="55"/>
      <c r="AD709" s="55"/>
    </row>
    <row r="710" spans="1:30" ht="12.75" customHeight="1" x14ac:dyDescent="0.4">
      <c r="A710" s="50"/>
      <c r="B710" s="50"/>
      <c r="C710" s="82"/>
      <c r="D710" s="84"/>
      <c r="H710" s="21"/>
      <c r="L710" s="21"/>
      <c r="AA710" s="55"/>
      <c r="AB710" s="55"/>
      <c r="AC710" s="55"/>
      <c r="AD710" s="55"/>
    </row>
    <row r="711" spans="1:30" ht="12.75" customHeight="1" x14ac:dyDescent="0.4">
      <c r="A711" s="50"/>
      <c r="B711" s="50"/>
      <c r="C711" s="82"/>
      <c r="D711" s="84"/>
      <c r="H711" s="21"/>
      <c r="L711" s="21"/>
      <c r="AA711" s="55"/>
      <c r="AB711" s="55"/>
      <c r="AC711" s="55"/>
      <c r="AD711" s="55"/>
    </row>
    <row r="712" spans="1:30" ht="12.75" customHeight="1" x14ac:dyDescent="0.4">
      <c r="A712" s="50"/>
      <c r="B712" s="50"/>
      <c r="C712" s="82"/>
      <c r="D712" s="84"/>
      <c r="H712" s="21"/>
      <c r="L712" s="21"/>
      <c r="AA712" s="55"/>
      <c r="AB712" s="55"/>
      <c r="AC712" s="55"/>
      <c r="AD712" s="55"/>
    </row>
    <row r="713" spans="1:30" ht="12.75" customHeight="1" x14ac:dyDescent="0.4">
      <c r="A713" s="50"/>
      <c r="B713" s="50"/>
      <c r="C713" s="82"/>
      <c r="D713" s="84"/>
      <c r="H713" s="21"/>
      <c r="L713" s="21"/>
      <c r="AA713" s="55"/>
      <c r="AB713" s="55"/>
      <c r="AC713" s="55"/>
      <c r="AD713" s="55"/>
    </row>
    <row r="714" spans="1:30" ht="12.75" customHeight="1" x14ac:dyDescent="0.4">
      <c r="A714" s="50"/>
      <c r="B714" s="50"/>
      <c r="C714" s="82"/>
      <c r="D714" s="84"/>
      <c r="H714" s="21"/>
      <c r="L714" s="21"/>
      <c r="AA714" s="55"/>
      <c r="AB714" s="55"/>
      <c r="AC714" s="55"/>
      <c r="AD714" s="55"/>
    </row>
    <row r="715" spans="1:30" ht="12.75" customHeight="1" x14ac:dyDescent="0.4">
      <c r="A715" s="50"/>
      <c r="B715" s="50"/>
      <c r="C715" s="82"/>
      <c r="D715" s="84"/>
      <c r="H715" s="21"/>
      <c r="L715" s="21"/>
      <c r="AA715" s="55"/>
      <c r="AB715" s="55"/>
      <c r="AC715" s="55"/>
      <c r="AD715" s="55"/>
    </row>
    <row r="716" spans="1:30" ht="12.75" customHeight="1" x14ac:dyDescent="0.4">
      <c r="A716" s="50"/>
      <c r="B716" s="50"/>
      <c r="C716" s="82"/>
      <c r="D716" s="84"/>
      <c r="H716" s="21"/>
      <c r="L716" s="21"/>
      <c r="AA716" s="55"/>
      <c r="AB716" s="55"/>
      <c r="AC716" s="55"/>
      <c r="AD716" s="55"/>
    </row>
    <row r="717" spans="1:30" ht="12.75" customHeight="1" x14ac:dyDescent="0.4">
      <c r="A717" s="50"/>
      <c r="B717" s="50"/>
      <c r="C717" s="82"/>
      <c r="D717" s="84"/>
      <c r="H717" s="21"/>
      <c r="L717" s="21"/>
      <c r="AA717" s="55"/>
      <c r="AB717" s="55"/>
      <c r="AC717" s="55"/>
      <c r="AD717" s="55"/>
    </row>
    <row r="718" spans="1:30" ht="12.75" customHeight="1" x14ac:dyDescent="0.4">
      <c r="A718" s="50"/>
      <c r="B718" s="50"/>
      <c r="C718" s="82"/>
      <c r="D718" s="84"/>
      <c r="H718" s="21"/>
      <c r="L718" s="21"/>
      <c r="AA718" s="55"/>
      <c r="AB718" s="55"/>
      <c r="AC718" s="55"/>
      <c r="AD718" s="55"/>
    </row>
    <row r="719" spans="1:30" ht="12.75" customHeight="1" x14ac:dyDescent="0.4">
      <c r="A719" s="50"/>
      <c r="B719" s="50"/>
      <c r="C719" s="82"/>
      <c r="D719" s="84"/>
      <c r="H719" s="21"/>
      <c r="L719" s="21"/>
      <c r="AA719" s="55"/>
      <c r="AB719" s="55"/>
      <c r="AC719" s="55"/>
      <c r="AD719" s="55"/>
    </row>
    <row r="720" spans="1:30" ht="12.75" customHeight="1" x14ac:dyDescent="0.4">
      <c r="A720" s="50"/>
      <c r="B720" s="50"/>
      <c r="C720" s="82"/>
      <c r="D720" s="84"/>
      <c r="H720" s="21"/>
      <c r="L720" s="21"/>
      <c r="AA720" s="55"/>
      <c r="AB720" s="55"/>
      <c r="AC720" s="55"/>
      <c r="AD720" s="55"/>
    </row>
    <row r="721" spans="1:30" ht="12.75" customHeight="1" x14ac:dyDescent="0.4">
      <c r="A721" s="50"/>
      <c r="B721" s="50"/>
      <c r="C721" s="82"/>
      <c r="D721" s="84"/>
      <c r="H721" s="21"/>
      <c r="L721" s="21"/>
      <c r="AA721" s="55"/>
      <c r="AB721" s="55"/>
      <c r="AC721" s="55"/>
      <c r="AD721" s="55"/>
    </row>
    <row r="722" spans="1:30" ht="12.75" customHeight="1" x14ac:dyDescent="0.4">
      <c r="A722" s="50"/>
      <c r="B722" s="50"/>
      <c r="C722" s="82"/>
      <c r="D722" s="84"/>
      <c r="H722" s="21"/>
      <c r="L722" s="21"/>
      <c r="AA722" s="55"/>
      <c r="AB722" s="55"/>
      <c r="AC722" s="55"/>
      <c r="AD722" s="55"/>
    </row>
    <row r="723" spans="1:30" ht="12.75" customHeight="1" x14ac:dyDescent="0.4">
      <c r="A723" s="50"/>
      <c r="B723" s="50"/>
      <c r="C723" s="82"/>
      <c r="D723" s="84"/>
      <c r="H723" s="21"/>
      <c r="L723" s="21"/>
      <c r="AA723" s="55"/>
      <c r="AB723" s="55"/>
      <c r="AC723" s="55"/>
      <c r="AD723" s="55"/>
    </row>
    <row r="724" spans="1:30" ht="12.75" customHeight="1" x14ac:dyDescent="0.4">
      <c r="A724" s="50"/>
      <c r="B724" s="50"/>
      <c r="C724" s="82"/>
      <c r="D724" s="84"/>
      <c r="H724" s="21"/>
      <c r="L724" s="21"/>
      <c r="AA724" s="55"/>
      <c r="AB724" s="55"/>
      <c r="AC724" s="55"/>
      <c r="AD724" s="55"/>
    </row>
    <row r="725" spans="1:30" ht="12.75" customHeight="1" x14ac:dyDescent="0.4">
      <c r="A725" s="50"/>
      <c r="B725" s="50"/>
      <c r="C725" s="82"/>
      <c r="D725" s="84"/>
      <c r="H725" s="21"/>
      <c r="L725" s="21"/>
      <c r="AA725" s="55"/>
      <c r="AB725" s="55"/>
      <c r="AC725" s="55"/>
      <c r="AD725" s="55"/>
    </row>
    <row r="726" spans="1:30" ht="12.75" customHeight="1" x14ac:dyDescent="0.4">
      <c r="A726" s="50"/>
      <c r="B726" s="50"/>
      <c r="C726" s="82"/>
      <c r="D726" s="84"/>
      <c r="H726" s="21"/>
      <c r="L726" s="21"/>
      <c r="AA726" s="55"/>
      <c r="AB726" s="55"/>
      <c r="AC726" s="55"/>
      <c r="AD726" s="55"/>
    </row>
    <row r="727" spans="1:30" ht="12.75" customHeight="1" x14ac:dyDescent="0.4">
      <c r="A727" s="50"/>
      <c r="B727" s="50"/>
      <c r="C727" s="82"/>
      <c r="D727" s="84"/>
      <c r="H727" s="21"/>
      <c r="L727" s="21"/>
      <c r="AA727" s="55"/>
      <c r="AB727" s="55"/>
      <c r="AC727" s="55"/>
      <c r="AD727" s="55"/>
    </row>
    <row r="728" spans="1:30" ht="12.75" customHeight="1" x14ac:dyDescent="0.4">
      <c r="A728" s="50"/>
      <c r="B728" s="50"/>
      <c r="C728" s="82"/>
      <c r="D728" s="84"/>
      <c r="H728" s="21"/>
      <c r="L728" s="21"/>
      <c r="AA728" s="55"/>
      <c r="AB728" s="55"/>
      <c r="AC728" s="55"/>
      <c r="AD728" s="55"/>
    </row>
    <row r="729" spans="1:30" ht="12.75" customHeight="1" x14ac:dyDescent="0.4">
      <c r="A729" s="50"/>
      <c r="B729" s="50"/>
      <c r="C729" s="82"/>
      <c r="D729" s="84"/>
      <c r="H729" s="21"/>
      <c r="L729" s="21"/>
      <c r="AA729" s="55"/>
      <c r="AB729" s="55"/>
      <c r="AC729" s="55"/>
      <c r="AD729" s="55"/>
    </row>
    <row r="730" spans="1:30" ht="12.75" customHeight="1" x14ac:dyDescent="0.4">
      <c r="A730" s="50"/>
      <c r="B730" s="50"/>
      <c r="C730" s="82"/>
      <c r="D730" s="84"/>
      <c r="H730" s="21"/>
      <c r="L730" s="21"/>
      <c r="AA730" s="55"/>
      <c r="AB730" s="55"/>
      <c r="AC730" s="55"/>
      <c r="AD730" s="55"/>
    </row>
    <row r="731" spans="1:30" ht="12.75" customHeight="1" x14ac:dyDescent="0.4">
      <c r="A731" s="50"/>
      <c r="B731" s="50"/>
      <c r="C731" s="82"/>
      <c r="D731" s="84"/>
      <c r="H731" s="21"/>
      <c r="L731" s="21"/>
      <c r="AA731" s="55"/>
      <c r="AB731" s="55"/>
      <c r="AC731" s="55"/>
      <c r="AD731" s="55"/>
    </row>
    <row r="732" spans="1:30" ht="12.75" customHeight="1" x14ac:dyDescent="0.4">
      <c r="A732" s="50"/>
      <c r="B732" s="50"/>
      <c r="C732" s="82"/>
      <c r="D732" s="84"/>
      <c r="H732" s="21"/>
      <c r="L732" s="21"/>
      <c r="AA732" s="55"/>
      <c r="AB732" s="55"/>
      <c r="AC732" s="55"/>
      <c r="AD732" s="55"/>
    </row>
    <row r="733" spans="1:30" ht="12.75" customHeight="1" x14ac:dyDescent="0.4">
      <c r="A733" s="50"/>
      <c r="B733" s="50"/>
      <c r="C733" s="82"/>
      <c r="D733" s="84"/>
      <c r="H733" s="21"/>
      <c r="L733" s="21"/>
      <c r="AA733" s="55"/>
      <c r="AB733" s="55"/>
      <c r="AC733" s="55"/>
      <c r="AD733" s="55"/>
    </row>
    <row r="734" spans="1:30" ht="12.75" customHeight="1" x14ac:dyDescent="0.4">
      <c r="A734" s="50"/>
      <c r="B734" s="50"/>
      <c r="C734" s="82"/>
      <c r="D734" s="84"/>
      <c r="H734" s="21"/>
      <c r="L734" s="21"/>
      <c r="AA734" s="55"/>
      <c r="AB734" s="55"/>
      <c r="AC734" s="55"/>
      <c r="AD734" s="55"/>
    </row>
    <row r="735" spans="1:30" ht="12.75" customHeight="1" x14ac:dyDescent="0.4">
      <c r="A735" s="50"/>
      <c r="B735" s="50"/>
      <c r="C735" s="82"/>
      <c r="D735" s="84"/>
      <c r="H735" s="21"/>
      <c r="L735" s="21"/>
      <c r="AA735" s="55"/>
      <c r="AB735" s="55"/>
      <c r="AC735" s="55"/>
      <c r="AD735" s="55"/>
    </row>
    <row r="736" spans="1:30" ht="12.75" customHeight="1" x14ac:dyDescent="0.4">
      <c r="A736" s="50"/>
      <c r="B736" s="50"/>
      <c r="C736" s="82"/>
      <c r="D736" s="84"/>
      <c r="H736" s="21"/>
      <c r="L736" s="21"/>
      <c r="AA736" s="55"/>
      <c r="AB736" s="55"/>
      <c r="AC736" s="55"/>
      <c r="AD736" s="55"/>
    </row>
    <row r="737" spans="1:30" ht="12.75" customHeight="1" x14ac:dyDescent="0.4">
      <c r="A737" s="50"/>
      <c r="B737" s="50"/>
      <c r="C737" s="82"/>
      <c r="D737" s="84"/>
      <c r="H737" s="21"/>
      <c r="L737" s="21"/>
      <c r="AA737" s="55"/>
      <c r="AB737" s="55"/>
      <c r="AC737" s="55"/>
      <c r="AD737" s="55"/>
    </row>
    <row r="738" spans="1:30" ht="12.75" customHeight="1" x14ac:dyDescent="0.4">
      <c r="A738" s="50"/>
      <c r="B738" s="50"/>
      <c r="C738" s="82"/>
      <c r="D738" s="84"/>
      <c r="H738" s="21"/>
      <c r="L738" s="21"/>
      <c r="AA738" s="55"/>
      <c r="AB738" s="55"/>
      <c r="AC738" s="55"/>
      <c r="AD738" s="55"/>
    </row>
    <row r="739" spans="1:30" ht="12.75" customHeight="1" x14ac:dyDescent="0.4">
      <c r="A739" s="50"/>
      <c r="B739" s="50"/>
      <c r="C739" s="82"/>
      <c r="D739" s="84"/>
      <c r="H739" s="21"/>
      <c r="L739" s="21"/>
      <c r="AA739" s="55"/>
      <c r="AB739" s="55"/>
      <c r="AC739" s="55"/>
      <c r="AD739" s="55"/>
    </row>
    <row r="740" spans="1:30" ht="12.75" customHeight="1" x14ac:dyDescent="0.4">
      <c r="A740" s="50"/>
      <c r="B740" s="50"/>
      <c r="C740" s="82"/>
      <c r="D740" s="84"/>
      <c r="H740" s="21"/>
      <c r="L740" s="21"/>
      <c r="AA740" s="55"/>
      <c r="AB740" s="55"/>
      <c r="AC740" s="55"/>
      <c r="AD740" s="55"/>
    </row>
    <row r="741" spans="1:30" ht="12.75" customHeight="1" x14ac:dyDescent="0.4">
      <c r="A741" s="50"/>
      <c r="B741" s="50"/>
      <c r="C741" s="82"/>
      <c r="D741" s="84"/>
      <c r="H741" s="21"/>
      <c r="L741" s="21"/>
      <c r="AA741" s="55"/>
      <c r="AB741" s="55"/>
      <c r="AC741" s="55"/>
      <c r="AD741" s="55"/>
    </row>
    <row r="742" spans="1:30" ht="12.75" customHeight="1" x14ac:dyDescent="0.4">
      <c r="A742" s="50"/>
      <c r="B742" s="50"/>
      <c r="C742" s="82"/>
      <c r="D742" s="84"/>
      <c r="H742" s="21"/>
      <c r="L742" s="21"/>
      <c r="AA742" s="55"/>
      <c r="AB742" s="55"/>
      <c r="AC742" s="55"/>
      <c r="AD742" s="55"/>
    </row>
    <row r="743" spans="1:30" ht="12.75" customHeight="1" x14ac:dyDescent="0.4">
      <c r="A743" s="50"/>
      <c r="B743" s="50"/>
      <c r="C743" s="82"/>
      <c r="D743" s="84"/>
      <c r="H743" s="21"/>
      <c r="L743" s="21"/>
      <c r="AA743" s="55"/>
      <c r="AB743" s="55"/>
      <c r="AC743" s="55"/>
      <c r="AD743" s="55"/>
    </row>
    <row r="744" spans="1:30" ht="12.75" customHeight="1" x14ac:dyDescent="0.4">
      <c r="A744" s="50"/>
      <c r="B744" s="50"/>
      <c r="C744" s="82"/>
      <c r="D744" s="84"/>
      <c r="H744" s="21"/>
      <c r="L744" s="21"/>
      <c r="AA744" s="55"/>
      <c r="AB744" s="55"/>
      <c r="AC744" s="55"/>
      <c r="AD744" s="55"/>
    </row>
    <row r="745" spans="1:30" ht="12.75" customHeight="1" x14ac:dyDescent="0.4">
      <c r="A745" s="50"/>
      <c r="B745" s="50"/>
      <c r="C745" s="82"/>
      <c r="D745" s="84"/>
      <c r="H745" s="21"/>
      <c r="L745" s="21"/>
      <c r="AA745" s="55"/>
      <c r="AB745" s="55"/>
      <c r="AC745" s="55"/>
      <c r="AD745" s="55"/>
    </row>
    <row r="746" spans="1:30" ht="12.75" customHeight="1" x14ac:dyDescent="0.4">
      <c r="A746" s="50"/>
      <c r="B746" s="50"/>
      <c r="C746" s="82"/>
      <c r="D746" s="84"/>
      <c r="H746" s="21"/>
      <c r="L746" s="21"/>
      <c r="AA746" s="55"/>
      <c r="AB746" s="55"/>
      <c r="AC746" s="55"/>
      <c r="AD746" s="55"/>
    </row>
    <row r="747" spans="1:30" ht="12.75" customHeight="1" x14ac:dyDescent="0.4">
      <c r="A747" s="50"/>
      <c r="B747" s="50"/>
      <c r="C747" s="82"/>
      <c r="D747" s="84"/>
      <c r="H747" s="21"/>
      <c r="L747" s="21"/>
      <c r="AA747" s="55"/>
      <c r="AB747" s="55"/>
      <c r="AC747" s="55"/>
      <c r="AD747" s="55"/>
    </row>
    <row r="748" spans="1:30" ht="12.75" customHeight="1" x14ac:dyDescent="0.4">
      <c r="A748" s="50"/>
      <c r="B748" s="50"/>
      <c r="C748" s="82"/>
      <c r="D748" s="84"/>
      <c r="H748" s="21"/>
      <c r="L748" s="21"/>
      <c r="AA748" s="55"/>
      <c r="AB748" s="55"/>
      <c r="AC748" s="55"/>
      <c r="AD748" s="55"/>
    </row>
    <row r="749" spans="1:30" ht="12.75" customHeight="1" x14ac:dyDescent="0.4">
      <c r="A749" s="50"/>
      <c r="B749" s="50"/>
      <c r="C749" s="82"/>
      <c r="D749" s="84"/>
      <c r="H749" s="21"/>
      <c r="L749" s="21"/>
      <c r="AA749" s="55"/>
      <c r="AB749" s="55"/>
      <c r="AC749" s="55"/>
      <c r="AD749" s="55"/>
    </row>
    <row r="750" spans="1:30" ht="12.75" customHeight="1" x14ac:dyDescent="0.4">
      <c r="A750" s="50"/>
      <c r="B750" s="50"/>
      <c r="C750" s="82"/>
      <c r="D750" s="84"/>
      <c r="H750" s="21"/>
      <c r="L750" s="21"/>
      <c r="AA750" s="55"/>
      <c r="AB750" s="55"/>
      <c r="AC750" s="55"/>
      <c r="AD750" s="55"/>
    </row>
    <row r="751" spans="1:30" ht="12.75" customHeight="1" x14ac:dyDescent="0.4">
      <c r="A751" s="50"/>
      <c r="B751" s="50"/>
      <c r="C751" s="82"/>
      <c r="D751" s="84"/>
      <c r="H751" s="21"/>
      <c r="L751" s="21"/>
      <c r="AA751" s="55"/>
      <c r="AB751" s="55"/>
      <c r="AC751" s="55"/>
      <c r="AD751" s="55"/>
    </row>
    <row r="752" spans="1:30" ht="12.75" customHeight="1" x14ac:dyDescent="0.4">
      <c r="A752" s="50"/>
      <c r="B752" s="50"/>
      <c r="C752" s="82"/>
      <c r="D752" s="84"/>
      <c r="H752" s="21"/>
      <c r="L752" s="21"/>
      <c r="AA752" s="55"/>
      <c r="AB752" s="55"/>
      <c r="AC752" s="55"/>
      <c r="AD752" s="55"/>
    </row>
    <row r="753" spans="1:30" ht="12.75" customHeight="1" x14ac:dyDescent="0.4">
      <c r="A753" s="50"/>
      <c r="B753" s="50"/>
      <c r="C753" s="82"/>
      <c r="D753" s="84"/>
      <c r="H753" s="21"/>
      <c r="L753" s="21"/>
      <c r="AA753" s="55"/>
      <c r="AB753" s="55"/>
      <c r="AC753" s="55"/>
      <c r="AD753" s="55"/>
    </row>
    <row r="754" spans="1:30" ht="12.75" customHeight="1" x14ac:dyDescent="0.4">
      <c r="A754" s="50"/>
      <c r="B754" s="50"/>
      <c r="C754" s="82"/>
      <c r="D754" s="84"/>
      <c r="H754" s="21"/>
      <c r="L754" s="21"/>
      <c r="AA754" s="55"/>
      <c r="AB754" s="55"/>
      <c r="AC754" s="55"/>
      <c r="AD754" s="55"/>
    </row>
    <row r="755" spans="1:30" ht="12.75" customHeight="1" x14ac:dyDescent="0.4">
      <c r="A755" s="50"/>
      <c r="B755" s="50"/>
      <c r="C755" s="82"/>
      <c r="D755" s="84"/>
      <c r="H755" s="21"/>
      <c r="L755" s="21"/>
      <c r="AA755" s="55"/>
      <c r="AB755" s="55"/>
      <c r="AC755" s="55"/>
      <c r="AD755" s="55"/>
    </row>
    <row r="756" spans="1:30" ht="12.75" customHeight="1" x14ac:dyDescent="0.4">
      <c r="A756" s="50"/>
      <c r="B756" s="50"/>
      <c r="C756" s="82"/>
      <c r="D756" s="84"/>
      <c r="H756" s="21"/>
      <c r="L756" s="21"/>
      <c r="AA756" s="55"/>
      <c r="AB756" s="55"/>
      <c r="AC756" s="55"/>
      <c r="AD756" s="55"/>
    </row>
    <row r="757" spans="1:30" ht="12.75" customHeight="1" x14ac:dyDescent="0.4">
      <c r="A757" s="50"/>
      <c r="B757" s="50"/>
      <c r="C757" s="82"/>
      <c r="D757" s="84"/>
      <c r="H757" s="21"/>
      <c r="L757" s="21"/>
      <c r="AA757" s="55"/>
      <c r="AB757" s="55"/>
      <c r="AC757" s="55"/>
      <c r="AD757" s="55"/>
    </row>
    <row r="758" spans="1:30" ht="12.75" customHeight="1" x14ac:dyDescent="0.4">
      <c r="A758" s="50"/>
      <c r="B758" s="50"/>
      <c r="C758" s="82"/>
      <c r="D758" s="84"/>
      <c r="H758" s="21"/>
      <c r="L758" s="21"/>
      <c r="AA758" s="55"/>
      <c r="AB758" s="55"/>
      <c r="AC758" s="55"/>
      <c r="AD758" s="55"/>
    </row>
    <row r="759" spans="1:30" ht="12.75" customHeight="1" x14ac:dyDescent="0.4">
      <c r="A759" s="50"/>
      <c r="B759" s="50"/>
      <c r="C759" s="82"/>
      <c r="D759" s="84"/>
      <c r="H759" s="21"/>
      <c r="L759" s="21"/>
      <c r="AA759" s="55"/>
      <c r="AB759" s="55"/>
      <c r="AC759" s="55"/>
      <c r="AD759" s="55"/>
    </row>
    <row r="760" spans="1:30" ht="12.75" customHeight="1" x14ac:dyDescent="0.4">
      <c r="A760" s="50"/>
      <c r="B760" s="50"/>
      <c r="C760" s="82"/>
      <c r="D760" s="84"/>
      <c r="H760" s="21"/>
      <c r="L760" s="21"/>
      <c r="AA760" s="55"/>
      <c r="AB760" s="55"/>
      <c r="AC760" s="55"/>
      <c r="AD760" s="55"/>
    </row>
    <row r="761" spans="1:30" ht="12.75" customHeight="1" x14ac:dyDescent="0.4">
      <c r="A761" s="50"/>
      <c r="B761" s="50"/>
      <c r="C761" s="82"/>
      <c r="D761" s="84"/>
      <c r="H761" s="21"/>
      <c r="L761" s="21"/>
      <c r="AA761" s="55"/>
      <c r="AB761" s="55"/>
      <c r="AC761" s="55"/>
      <c r="AD761" s="55"/>
    </row>
    <row r="762" spans="1:30" ht="12.75" customHeight="1" x14ac:dyDescent="0.4">
      <c r="A762" s="50"/>
      <c r="B762" s="50"/>
      <c r="C762" s="82"/>
      <c r="D762" s="84"/>
      <c r="H762" s="21"/>
      <c r="L762" s="21"/>
      <c r="AA762" s="55"/>
      <c r="AB762" s="55"/>
      <c r="AC762" s="55"/>
      <c r="AD762" s="55"/>
    </row>
    <row r="763" spans="1:30" ht="12.75" customHeight="1" x14ac:dyDescent="0.4">
      <c r="A763" s="50"/>
      <c r="B763" s="50"/>
      <c r="C763" s="82"/>
      <c r="D763" s="84"/>
      <c r="H763" s="21"/>
      <c r="L763" s="21"/>
      <c r="AA763" s="55"/>
      <c r="AB763" s="55"/>
      <c r="AC763" s="55"/>
      <c r="AD763" s="55"/>
    </row>
    <row r="764" spans="1:30" ht="12.75" customHeight="1" x14ac:dyDescent="0.4">
      <c r="A764" s="50"/>
      <c r="B764" s="50"/>
      <c r="C764" s="82"/>
      <c r="D764" s="84"/>
      <c r="H764" s="21"/>
      <c r="L764" s="21"/>
      <c r="AA764" s="55"/>
      <c r="AB764" s="55"/>
      <c r="AC764" s="55"/>
      <c r="AD764" s="55"/>
    </row>
    <row r="765" spans="1:30" ht="12.75" customHeight="1" x14ac:dyDescent="0.4">
      <c r="A765" s="50"/>
      <c r="B765" s="50"/>
      <c r="C765" s="82"/>
      <c r="D765" s="84"/>
      <c r="H765" s="21"/>
      <c r="L765" s="21"/>
      <c r="AA765" s="55"/>
      <c r="AB765" s="55"/>
      <c r="AC765" s="55"/>
      <c r="AD765" s="55"/>
    </row>
    <row r="766" spans="1:30" ht="12.75" customHeight="1" x14ac:dyDescent="0.4">
      <c r="A766" s="50"/>
      <c r="B766" s="50"/>
      <c r="C766" s="82"/>
      <c r="D766" s="84"/>
      <c r="H766" s="21"/>
      <c r="L766" s="21"/>
      <c r="AA766" s="55"/>
      <c r="AB766" s="55"/>
      <c r="AC766" s="55"/>
      <c r="AD766" s="55"/>
    </row>
    <row r="767" spans="1:30" ht="12.75" customHeight="1" x14ac:dyDescent="0.4">
      <c r="A767" s="50"/>
      <c r="B767" s="50"/>
      <c r="C767" s="82"/>
      <c r="D767" s="84"/>
      <c r="H767" s="21"/>
      <c r="L767" s="21"/>
      <c r="AA767" s="55"/>
      <c r="AB767" s="55"/>
      <c r="AC767" s="55"/>
      <c r="AD767" s="55"/>
    </row>
    <row r="768" spans="1:30" ht="12.75" customHeight="1" x14ac:dyDescent="0.4">
      <c r="A768" s="50"/>
      <c r="B768" s="50"/>
      <c r="C768" s="82"/>
      <c r="D768" s="84"/>
      <c r="H768" s="21"/>
      <c r="L768" s="21"/>
      <c r="AA768" s="55"/>
      <c r="AB768" s="55"/>
      <c r="AC768" s="55"/>
      <c r="AD768" s="55"/>
    </row>
    <row r="769" spans="1:30" ht="12.75" customHeight="1" x14ac:dyDescent="0.4">
      <c r="A769" s="50"/>
      <c r="B769" s="50"/>
      <c r="C769" s="82"/>
      <c r="D769" s="84"/>
      <c r="H769" s="21"/>
      <c r="L769" s="21"/>
      <c r="AA769" s="55"/>
      <c r="AB769" s="55"/>
      <c r="AC769" s="55"/>
      <c r="AD769" s="55"/>
    </row>
    <row r="770" spans="1:30" ht="12.75" customHeight="1" x14ac:dyDescent="0.4">
      <c r="A770" s="50"/>
      <c r="B770" s="50"/>
      <c r="C770" s="82"/>
      <c r="D770" s="84"/>
      <c r="H770" s="21"/>
      <c r="L770" s="21"/>
      <c r="AA770" s="55"/>
      <c r="AB770" s="55"/>
      <c r="AC770" s="55"/>
      <c r="AD770" s="55"/>
    </row>
    <row r="771" spans="1:30" ht="12.75" customHeight="1" x14ac:dyDescent="0.4">
      <c r="A771" s="50"/>
      <c r="B771" s="50"/>
      <c r="C771" s="82"/>
      <c r="D771" s="84"/>
      <c r="H771" s="21"/>
      <c r="L771" s="21"/>
      <c r="AA771" s="55"/>
      <c r="AB771" s="55"/>
      <c r="AC771" s="55"/>
      <c r="AD771" s="55"/>
    </row>
    <row r="772" spans="1:30" ht="12.75" customHeight="1" x14ac:dyDescent="0.4">
      <c r="A772" s="50"/>
      <c r="B772" s="50"/>
      <c r="C772" s="82"/>
      <c r="D772" s="84"/>
      <c r="H772" s="21"/>
      <c r="L772" s="21"/>
      <c r="AA772" s="55"/>
      <c r="AB772" s="55"/>
      <c r="AC772" s="55"/>
      <c r="AD772" s="55"/>
    </row>
    <row r="773" spans="1:30" ht="12.75" customHeight="1" x14ac:dyDescent="0.4">
      <c r="A773" s="50"/>
      <c r="B773" s="50"/>
      <c r="C773" s="82"/>
      <c r="D773" s="84"/>
      <c r="H773" s="21"/>
      <c r="L773" s="21"/>
      <c r="AA773" s="55"/>
      <c r="AB773" s="55"/>
      <c r="AC773" s="55"/>
      <c r="AD773" s="55"/>
    </row>
    <row r="774" spans="1:30" ht="12.75" customHeight="1" x14ac:dyDescent="0.4">
      <c r="A774" s="50"/>
      <c r="B774" s="50"/>
      <c r="C774" s="82"/>
      <c r="D774" s="84"/>
      <c r="H774" s="21"/>
      <c r="L774" s="21"/>
      <c r="AA774" s="55"/>
      <c r="AB774" s="55"/>
      <c r="AC774" s="55"/>
      <c r="AD774" s="55"/>
    </row>
    <row r="775" spans="1:30" ht="12.75" customHeight="1" x14ac:dyDescent="0.4">
      <c r="A775" s="50"/>
      <c r="B775" s="50"/>
      <c r="C775" s="82"/>
      <c r="D775" s="84"/>
      <c r="H775" s="21"/>
      <c r="L775" s="21"/>
      <c r="AA775" s="55"/>
      <c r="AB775" s="55"/>
      <c r="AC775" s="55"/>
      <c r="AD775" s="55"/>
    </row>
    <row r="776" spans="1:30" ht="12.75" customHeight="1" x14ac:dyDescent="0.4">
      <c r="A776" s="50"/>
      <c r="B776" s="50"/>
      <c r="C776" s="82"/>
      <c r="D776" s="84"/>
      <c r="H776" s="21"/>
      <c r="L776" s="21"/>
      <c r="AA776" s="55"/>
      <c r="AB776" s="55"/>
      <c r="AC776" s="55"/>
      <c r="AD776" s="55"/>
    </row>
    <row r="777" spans="1:30" ht="12.75" customHeight="1" x14ac:dyDescent="0.4">
      <c r="A777" s="50"/>
      <c r="B777" s="50"/>
      <c r="C777" s="82"/>
      <c r="D777" s="84"/>
      <c r="H777" s="21"/>
      <c r="L777" s="21"/>
      <c r="AA777" s="55"/>
      <c r="AB777" s="55"/>
      <c r="AC777" s="55"/>
      <c r="AD777" s="55"/>
    </row>
    <row r="778" spans="1:30" ht="12.75" customHeight="1" x14ac:dyDescent="0.4">
      <c r="A778" s="50"/>
      <c r="B778" s="50"/>
      <c r="C778" s="82"/>
      <c r="D778" s="84"/>
      <c r="H778" s="21"/>
      <c r="L778" s="21"/>
      <c r="AA778" s="55"/>
      <c r="AB778" s="55"/>
      <c r="AC778" s="55"/>
      <c r="AD778" s="55"/>
    </row>
    <row r="779" spans="1:30" ht="12.75" customHeight="1" x14ac:dyDescent="0.4">
      <c r="A779" s="50"/>
      <c r="B779" s="50"/>
      <c r="C779" s="82"/>
      <c r="D779" s="84"/>
      <c r="H779" s="21"/>
      <c r="L779" s="21"/>
      <c r="AA779" s="55"/>
      <c r="AB779" s="55"/>
      <c r="AC779" s="55"/>
      <c r="AD779" s="55"/>
    </row>
    <row r="780" spans="1:30" ht="12.75" customHeight="1" x14ac:dyDescent="0.4">
      <c r="A780" s="50"/>
      <c r="B780" s="50"/>
      <c r="C780" s="82"/>
      <c r="D780" s="84"/>
      <c r="H780" s="21"/>
      <c r="L780" s="21"/>
      <c r="AA780" s="55"/>
      <c r="AB780" s="55"/>
      <c r="AC780" s="55"/>
      <c r="AD780" s="55"/>
    </row>
    <row r="781" spans="1:30" ht="12.75" customHeight="1" x14ac:dyDescent="0.4">
      <c r="A781" s="50"/>
      <c r="B781" s="50"/>
      <c r="C781" s="82"/>
      <c r="D781" s="84"/>
      <c r="H781" s="21"/>
      <c r="L781" s="21"/>
      <c r="AA781" s="55"/>
      <c r="AB781" s="55"/>
      <c r="AC781" s="55"/>
      <c r="AD781" s="55"/>
    </row>
    <row r="782" spans="1:30" ht="12.75" customHeight="1" x14ac:dyDescent="0.4">
      <c r="A782" s="50"/>
      <c r="B782" s="50"/>
      <c r="C782" s="82"/>
      <c r="D782" s="84"/>
      <c r="H782" s="21"/>
      <c r="L782" s="21"/>
      <c r="AA782" s="55"/>
      <c r="AB782" s="55"/>
      <c r="AC782" s="55"/>
      <c r="AD782" s="55"/>
    </row>
    <row r="783" spans="1:30" ht="12.75" customHeight="1" x14ac:dyDescent="0.4">
      <c r="A783" s="50"/>
      <c r="B783" s="50"/>
      <c r="C783" s="82"/>
      <c r="D783" s="84"/>
      <c r="H783" s="21"/>
      <c r="L783" s="21"/>
      <c r="AA783" s="55"/>
      <c r="AB783" s="55"/>
      <c r="AC783" s="55"/>
      <c r="AD783" s="55"/>
    </row>
    <row r="784" spans="1:30" ht="12.75" customHeight="1" x14ac:dyDescent="0.4">
      <c r="A784" s="50"/>
      <c r="B784" s="50"/>
      <c r="C784" s="82"/>
      <c r="D784" s="84"/>
      <c r="H784" s="21"/>
      <c r="L784" s="21"/>
      <c r="AA784" s="55"/>
      <c r="AB784" s="55"/>
      <c r="AC784" s="55"/>
      <c r="AD784" s="55"/>
    </row>
    <row r="785" spans="1:30" ht="12.75" customHeight="1" x14ac:dyDescent="0.4">
      <c r="A785" s="50"/>
      <c r="B785" s="50"/>
      <c r="C785" s="82"/>
      <c r="D785" s="84"/>
      <c r="H785" s="21"/>
      <c r="L785" s="21"/>
      <c r="AA785" s="55"/>
      <c r="AB785" s="55"/>
      <c r="AC785" s="55"/>
      <c r="AD785" s="55"/>
    </row>
    <row r="786" spans="1:30" ht="12.75" customHeight="1" x14ac:dyDescent="0.4">
      <c r="A786" s="50"/>
      <c r="B786" s="50"/>
      <c r="C786" s="82"/>
      <c r="D786" s="84"/>
      <c r="H786" s="21"/>
      <c r="L786" s="21"/>
      <c r="AA786" s="55"/>
      <c r="AB786" s="55"/>
      <c r="AC786" s="55"/>
      <c r="AD786" s="55"/>
    </row>
    <row r="787" spans="1:30" ht="12.75" customHeight="1" x14ac:dyDescent="0.4">
      <c r="A787" s="50"/>
      <c r="B787" s="50"/>
      <c r="C787" s="82"/>
      <c r="D787" s="84"/>
      <c r="H787" s="21"/>
      <c r="L787" s="21"/>
      <c r="AA787" s="55"/>
      <c r="AB787" s="55"/>
      <c r="AC787" s="55"/>
      <c r="AD787" s="55"/>
    </row>
    <row r="788" spans="1:30" ht="12.75" customHeight="1" x14ac:dyDescent="0.4">
      <c r="A788" s="50"/>
      <c r="B788" s="50"/>
      <c r="C788" s="82"/>
      <c r="D788" s="84"/>
      <c r="H788" s="21"/>
      <c r="L788" s="21"/>
      <c r="AA788" s="55"/>
      <c r="AB788" s="55"/>
      <c r="AC788" s="55"/>
      <c r="AD788" s="55"/>
    </row>
    <row r="789" spans="1:30" ht="12.75" customHeight="1" x14ac:dyDescent="0.4">
      <c r="A789" s="50"/>
      <c r="B789" s="50"/>
      <c r="C789" s="82"/>
      <c r="D789" s="84"/>
      <c r="H789" s="21"/>
      <c r="L789" s="21"/>
      <c r="AA789" s="55"/>
      <c r="AB789" s="55"/>
      <c r="AC789" s="55"/>
      <c r="AD789" s="55"/>
    </row>
    <row r="790" spans="1:30" ht="12.75" customHeight="1" x14ac:dyDescent="0.4">
      <c r="A790" s="50"/>
      <c r="B790" s="50"/>
      <c r="C790" s="82"/>
      <c r="D790" s="84"/>
      <c r="H790" s="21"/>
      <c r="L790" s="21"/>
      <c r="AA790" s="55"/>
      <c r="AB790" s="55"/>
      <c r="AC790" s="55"/>
      <c r="AD790" s="55"/>
    </row>
    <row r="791" spans="1:30" ht="12.75" customHeight="1" x14ac:dyDescent="0.4">
      <c r="A791" s="50"/>
      <c r="B791" s="50"/>
      <c r="C791" s="82"/>
      <c r="D791" s="84"/>
      <c r="H791" s="21"/>
      <c r="L791" s="21"/>
      <c r="AA791" s="55"/>
      <c r="AB791" s="55"/>
      <c r="AC791" s="55"/>
      <c r="AD791" s="55"/>
    </row>
    <row r="792" spans="1:30" ht="12.75" customHeight="1" x14ac:dyDescent="0.4">
      <c r="A792" s="50"/>
      <c r="B792" s="50"/>
      <c r="C792" s="82"/>
      <c r="D792" s="84"/>
      <c r="H792" s="21"/>
      <c r="L792" s="21"/>
      <c r="AA792" s="55"/>
      <c r="AB792" s="55"/>
      <c r="AC792" s="55"/>
      <c r="AD792" s="55"/>
    </row>
    <row r="793" spans="1:30" ht="12.75" customHeight="1" x14ac:dyDescent="0.4">
      <c r="A793" s="50"/>
      <c r="B793" s="50"/>
      <c r="C793" s="82"/>
      <c r="D793" s="84"/>
      <c r="H793" s="21"/>
      <c r="L793" s="21"/>
      <c r="AA793" s="55"/>
      <c r="AB793" s="55"/>
      <c r="AC793" s="55"/>
      <c r="AD793" s="55"/>
    </row>
    <row r="794" spans="1:30" ht="12.75" customHeight="1" x14ac:dyDescent="0.4">
      <c r="A794" s="50"/>
      <c r="B794" s="50"/>
      <c r="C794" s="82"/>
      <c r="D794" s="84"/>
      <c r="H794" s="21"/>
      <c r="L794" s="21"/>
      <c r="AA794" s="55"/>
      <c r="AB794" s="55"/>
      <c r="AC794" s="55"/>
      <c r="AD794" s="55"/>
    </row>
    <row r="795" spans="1:30" ht="12.75" customHeight="1" x14ac:dyDescent="0.4">
      <c r="A795" s="50"/>
      <c r="B795" s="50"/>
      <c r="C795" s="82"/>
      <c r="D795" s="84"/>
      <c r="H795" s="21"/>
      <c r="L795" s="21"/>
      <c r="AA795" s="55"/>
      <c r="AB795" s="55"/>
      <c r="AC795" s="55"/>
      <c r="AD795" s="55"/>
    </row>
    <row r="796" spans="1:30" ht="12.75" customHeight="1" x14ac:dyDescent="0.4">
      <c r="A796" s="50"/>
      <c r="B796" s="50"/>
      <c r="C796" s="82"/>
      <c r="D796" s="84"/>
      <c r="H796" s="21"/>
      <c r="L796" s="21"/>
      <c r="AA796" s="55"/>
      <c r="AB796" s="55"/>
      <c r="AC796" s="55"/>
      <c r="AD796" s="55"/>
    </row>
    <row r="797" spans="1:30" ht="12.75" customHeight="1" x14ac:dyDescent="0.4">
      <c r="A797" s="50"/>
      <c r="B797" s="50"/>
      <c r="C797" s="82"/>
      <c r="D797" s="84"/>
      <c r="H797" s="21"/>
      <c r="L797" s="21"/>
      <c r="AA797" s="55"/>
      <c r="AB797" s="55"/>
      <c r="AC797" s="55"/>
      <c r="AD797" s="55"/>
    </row>
    <row r="798" spans="1:30" ht="12.75" customHeight="1" x14ac:dyDescent="0.4">
      <c r="A798" s="50"/>
      <c r="B798" s="50"/>
      <c r="C798" s="82"/>
      <c r="D798" s="84"/>
      <c r="H798" s="21"/>
      <c r="L798" s="21"/>
      <c r="AA798" s="55"/>
      <c r="AB798" s="55"/>
      <c r="AC798" s="55"/>
      <c r="AD798" s="55"/>
    </row>
    <row r="799" spans="1:30" ht="12.75" customHeight="1" x14ac:dyDescent="0.4">
      <c r="A799" s="50"/>
      <c r="B799" s="50"/>
      <c r="C799" s="82"/>
      <c r="D799" s="84"/>
      <c r="H799" s="21"/>
      <c r="L799" s="21"/>
      <c r="AA799" s="55"/>
      <c r="AB799" s="55"/>
      <c r="AC799" s="55"/>
      <c r="AD799" s="55"/>
    </row>
    <row r="800" spans="1:30" ht="12.75" customHeight="1" x14ac:dyDescent="0.4">
      <c r="A800" s="50"/>
      <c r="B800" s="50"/>
      <c r="C800" s="82"/>
      <c r="D800" s="84"/>
      <c r="H800" s="21"/>
      <c r="L800" s="21"/>
      <c r="AA800" s="55"/>
      <c r="AB800" s="55"/>
      <c r="AC800" s="55"/>
      <c r="AD800" s="55"/>
    </row>
    <row r="801" spans="1:30" ht="12.75" customHeight="1" x14ac:dyDescent="0.4">
      <c r="A801" s="50"/>
      <c r="B801" s="50"/>
      <c r="C801" s="82"/>
      <c r="D801" s="84"/>
      <c r="H801" s="21"/>
      <c r="L801" s="21"/>
      <c r="AA801" s="55"/>
      <c r="AB801" s="55"/>
      <c r="AC801" s="55"/>
      <c r="AD801" s="55"/>
    </row>
    <row r="802" spans="1:30" ht="12.75" customHeight="1" x14ac:dyDescent="0.4">
      <c r="A802" s="50"/>
      <c r="B802" s="50"/>
      <c r="C802" s="82"/>
      <c r="D802" s="84"/>
      <c r="H802" s="21"/>
      <c r="L802" s="21"/>
      <c r="AA802" s="55"/>
      <c r="AB802" s="55"/>
      <c r="AC802" s="55"/>
      <c r="AD802" s="55"/>
    </row>
    <row r="803" spans="1:30" ht="12.75" customHeight="1" x14ac:dyDescent="0.4">
      <c r="A803" s="50"/>
      <c r="B803" s="50"/>
      <c r="C803" s="82"/>
      <c r="D803" s="84"/>
      <c r="H803" s="21"/>
      <c r="L803" s="21"/>
      <c r="AA803" s="55"/>
      <c r="AB803" s="55"/>
      <c r="AC803" s="55"/>
      <c r="AD803" s="55"/>
    </row>
    <row r="804" spans="1:30" ht="12.75" customHeight="1" x14ac:dyDescent="0.4">
      <c r="A804" s="50"/>
      <c r="B804" s="50"/>
      <c r="C804" s="82"/>
      <c r="D804" s="84"/>
      <c r="H804" s="21"/>
      <c r="L804" s="21"/>
      <c r="AA804" s="55"/>
      <c r="AB804" s="55"/>
      <c r="AC804" s="55"/>
      <c r="AD804" s="55"/>
    </row>
    <row r="805" spans="1:30" ht="12.75" customHeight="1" x14ac:dyDescent="0.4">
      <c r="A805" s="50"/>
      <c r="B805" s="50"/>
      <c r="C805" s="82"/>
      <c r="D805" s="84"/>
      <c r="H805" s="21"/>
      <c r="L805" s="21"/>
      <c r="AA805" s="55"/>
      <c r="AB805" s="55"/>
      <c r="AC805" s="55"/>
      <c r="AD805" s="55"/>
    </row>
    <row r="806" spans="1:30" ht="12.75" customHeight="1" x14ac:dyDescent="0.4">
      <c r="A806" s="50"/>
      <c r="B806" s="50"/>
      <c r="C806" s="82"/>
      <c r="D806" s="84"/>
      <c r="H806" s="21"/>
      <c r="L806" s="21"/>
      <c r="AA806" s="55"/>
      <c r="AB806" s="55"/>
      <c r="AC806" s="55"/>
      <c r="AD806" s="55"/>
    </row>
    <row r="807" spans="1:30" ht="12.75" customHeight="1" x14ac:dyDescent="0.4">
      <c r="A807" s="50"/>
      <c r="B807" s="50"/>
      <c r="C807" s="82"/>
      <c r="D807" s="84"/>
      <c r="H807" s="21"/>
      <c r="L807" s="21"/>
      <c r="AA807" s="55"/>
      <c r="AB807" s="55"/>
      <c r="AC807" s="55"/>
      <c r="AD807" s="55"/>
    </row>
    <row r="808" spans="1:30" ht="12.75" customHeight="1" x14ac:dyDescent="0.4">
      <c r="A808" s="50"/>
      <c r="B808" s="50"/>
      <c r="C808" s="82"/>
      <c r="D808" s="84"/>
      <c r="H808" s="21"/>
      <c r="L808" s="21"/>
      <c r="AA808" s="55"/>
      <c r="AB808" s="55"/>
      <c r="AC808" s="55"/>
      <c r="AD808" s="55"/>
    </row>
    <row r="809" spans="1:30" ht="12.75" customHeight="1" x14ac:dyDescent="0.4">
      <c r="A809" s="50"/>
      <c r="B809" s="50"/>
      <c r="C809" s="82"/>
      <c r="D809" s="84"/>
      <c r="H809" s="21"/>
      <c r="L809" s="21"/>
      <c r="AA809" s="55"/>
      <c r="AB809" s="55"/>
      <c r="AC809" s="55"/>
      <c r="AD809" s="55"/>
    </row>
    <row r="810" spans="1:30" ht="12.75" customHeight="1" x14ac:dyDescent="0.4">
      <c r="A810" s="50"/>
      <c r="B810" s="50"/>
      <c r="C810" s="82"/>
      <c r="D810" s="84"/>
      <c r="H810" s="21"/>
      <c r="L810" s="21"/>
      <c r="AA810" s="55"/>
      <c r="AB810" s="55"/>
      <c r="AC810" s="55"/>
      <c r="AD810" s="55"/>
    </row>
    <row r="811" spans="1:30" ht="12.75" customHeight="1" x14ac:dyDescent="0.4">
      <c r="A811" s="50"/>
      <c r="B811" s="50"/>
      <c r="C811" s="82"/>
      <c r="D811" s="84"/>
      <c r="H811" s="21"/>
      <c r="L811" s="21"/>
      <c r="AA811" s="55"/>
      <c r="AB811" s="55"/>
      <c r="AC811" s="55"/>
      <c r="AD811" s="55"/>
    </row>
    <row r="812" spans="1:30" ht="12.75" customHeight="1" x14ac:dyDescent="0.4">
      <c r="A812" s="50"/>
      <c r="B812" s="50"/>
      <c r="C812" s="82"/>
      <c r="D812" s="84"/>
      <c r="H812" s="21"/>
      <c r="L812" s="21"/>
      <c r="AA812" s="55"/>
      <c r="AB812" s="55"/>
      <c r="AC812" s="55"/>
      <c r="AD812" s="55"/>
    </row>
    <row r="813" spans="1:30" ht="12.75" customHeight="1" x14ac:dyDescent="0.4">
      <c r="A813" s="50"/>
      <c r="B813" s="50"/>
      <c r="C813" s="82"/>
      <c r="D813" s="84"/>
      <c r="H813" s="21"/>
      <c r="L813" s="21"/>
      <c r="AA813" s="55"/>
      <c r="AB813" s="55"/>
      <c r="AC813" s="55"/>
      <c r="AD813" s="55"/>
    </row>
    <row r="814" spans="1:30" ht="12.75" customHeight="1" x14ac:dyDescent="0.4">
      <c r="A814" s="50"/>
      <c r="B814" s="50"/>
      <c r="C814" s="82"/>
      <c r="D814" s="84"/>
      <c r="H814" s="21"/>
      <c r="L814" s="21"/>
      <c r="AA814" s="55"/>
      <c r="AB814" s="55"/>
      <c r="AC814" s="55"/>
      <c r="AD814" s="55"/>
    </row>
    <row r="815" spans="1:30" ht="12.75" customHeight="1" x14ac:dyDescent="0.4">
      <c r="A815" s="50"/>
      <c r="B815" s="50"/>
      <c r="C815" s="82"/>
      <c r="D815" s="84"/>
      <c r="H815" s="21"/>
      <c r="L815" s="21"/>
      <c r="AA815" s="55"/>
      <c r="AB815" s="55"/>
      <c r="AC815" s="55"/>
      <c r="AD815" s="55"/>
    </row>
    <row r="816" spans="1:30" ht="12.75" customHeight="1" x14ac:dyDescent="0.4">
      <c r="A816" s="50"/>
      <c r="B816" s="50"/>
      <c r="C816" s="82"/>
      <c r="D816" s="84"/>
      <c r="H816" s="21"/>
      <c r="L816" s="21"/>
      <c r="AA816" s="55"/>
      <c r="AB816" s="55"/>
      <c r="AC816" s="55"/>
      <c r="AD816" s="55"/>
    </row>
    <row r="817" spans="1:30" ht="12.75" customHeight="1" x14ac:dyDescent="0.4">
      <c r="A817" s="50"/>
      <c r="B817" s="50"/>
      <c r="C817" s="82"/>
      <c r="D817" s="84"/>
      <c r="H817" s="21"/>
      <c r="L817" s="21"/>
      <c r="AA817" s="55"/>
      <c r="AB817" s="55"/>
      <c r="AC817" s="55"/>
      <c r="AD817" s="55"/>
    </row>
    <row r="818" spans="1:30" ht="12.75" customHeight="1" x14ac:dyDescent="0.4">
      <c r="A818" s="50"/>
      <c r="B818" s="50"/>
      <c r="C818" s="82"/>
      <c r="D818" s="84"/>
      <c r="H818" s="21"/>
      <c r="L818" s="21"/>
      <c r="AA818" s="55"/>
      <c r="AB818" s="55"/>
      <c r="AC818" s="55"/>
      <c r="AD818" s="55"/>
    </row>
    <row r="819" spans="1:30" ht="12.75" customHeight="1" x14ac:dyDescent="0.4">
      <c r="A819" s="50"/>
      <c r="B819" s="50"/>
      <c r="C819" s="82"/>
      <c r="D819" s="84"/>
      <c r="H819" s="21"/>
      <c r="L819" s="21"/>
      <c r="AA819" s="55"/>
      <c r="AB819" s="55"/>
      <c r="AC819" s="55"/>
      <c r="AD819" s="55"/>
    </row>
    <row r="820" spans="1:30" ht="12.75" customHeight="1" x14ac:dyDescent="0.4">
      <c r="A820" s="50"/>
      <c r="B820" s="50"/>
      <c r="C820" s="82"/>
      <c r="D820" s="84"/>
      <c r="H820" s="21"/>
      <c r="L820" s="21"/>
      <c r="AA820" s="55"/>
      <c r="AB820" s="55"/>
      <c r="AC820" s="55"/>
      <c r="AD820" s="55"/>
    </row>
    <row r="821" spans="1:30" ht="12.75" customHeight="1" x14ac:dyDescent="0.4">
      <c r="A821" s="50"/>
      <c r="B821" s="50"/>
      <c r="C821" s="82"/>
      <c r="D821" s="84"/>
      <c r="H821" s="21"/>
      <c r="L821" s="21"/>
      <c r="AA821" s="55"/>
      <c r="AB821" s="55"/>
      <c r="AC821" s="55"/>
      <c r="AD821" s="55"/>
    </row>
    <row r="822" spans="1:30" ht="12.75" customHeight="1" x14ac:dyDescent="0.4">
      <c r="A822" s="50"/>
      <c r="B822" s="50"/>
      <c r="C822" s="82"/>
      <c r="D822" s="84"/>
      <c r="H822" s="21"/>
      <c r="L822" s="21"/>
      <c r="AA822" s="55"/>
      <c r="AB822" s="55"/>
      <c r="AC822" s="55"/>
      <c r="AD822" s="55"/>
    </row>
    <row r="823" spans="1:30" ht="12.75" customHeight="1" x14ac:dyDescent="0.4">
      <c r="A823" s="50"/>
      <c r="B823" s="50"/>
      <c r="C823" s="82"/>
      <c r="D823" s="84"/>
      <c r="H823" s="21"/>
      <c r="L823" s="21"/>
      <c r="AA823" s="55"/>
      <c r="AB823" s="55"/>
      <c r="AC823" s="55"/>
      <c r="AD823" s="55"/>
    </row>
    <row r="824" spans="1:30" ht="12.75" customHeight="1" x14ac:dyDescent="0.4">
      <c r="A824" s="50"/>
      <c r="B824" s="50"/>
      <c r="C824" s="82"/>
      <c r="D824" s="84"/>
      <c r="H824" s="21"/>
      <c r="L824" s="21"/>
      <c r="AA824" s="55"/>
      <c r="AB824" s="55"/>
      <c r="AC824" s="55"/>
      <c r="AD824" s="55"/>
    </row>
    <row r="825" spans="1:30" ht="12.75" customHeight="1" x14ac:dyDescent="0.4">
      <c r="A825" s="50"/>
      <c r="B825" s="50"/>
      <c r="C825" s="82"/>
      <c r="D825" s="84"/>
      <c r="H825" s="21"/>
      <c r="L825" s="21"/>
      <c r="AA825" s="55"/>
      <c r="AB825" s="55"/>
      <c r="AC825" s="55"/>
      <c r="AD825" s="55"/>
    </row>
    <row r="826" spans="1:30" ht="12.75" customHeight="1" x14ac:dyDescent="0.4">
      <c r="A826" s="50"/>
      <c r="B826" s="50"/>
      <c r="C826" s="82"/>
      <c r="D826" s="84"/>
      <c r="H826" s="21"/>
      <c r="L826" s="21"/>
      <c r="AA826" s="55"/>
      <c r="AB826" s="55"/>
      <c r="AC826" s="55"/>
      <c r="AD826" s="55"/>
    </row>
    <row r="827" spans="1:30" ht="12.75" customHeight="1" x14ac:dyDescent="0.4">
      <c r="A827" s="50"/>
      <c r="B827" s="50"/>
      <c r="C827" s="82"/>
      <c r="D827" s="84"/>
      <c r="H827" s="21"/>
      <c r="L827" s="21"/>
      <c r="AA827" s="55"/>
      <c r="AB827" s="55"/>
      <c r="AC827" s="55"/>
      <c r="AD827" s="55"/>
    </row>
    <row r="828" spans="1:30" ht="12.75" customHeight="1" x14ac:dyDescent="0.4">
      <c r="A828" s="50"/>
      <c r="B828" s="50"/>
      <c r="C828" s="82"/>
      <c r="D828" s="84"/>
      <c r="H828" s="21"/>
      <c r="L828" s="21"/>
      <c r="AA828" s="55"/>
      <c r="AB828" s="55"/>
      <c r="AC828" s="55"/>
      <c r="AD828" s="55"/>
    </row>
    <row r="829" spans="1:30" ht="12.75" customHeight="1" x14ac:dyDescent="0.4">
      <c r="A829" s="50"/>
      <c r="B829" s="50"/>
      <c r="C829" s="82"/>
      <c r="D829" s="84"/>
      <c r="H829" s="21"/>
      <c r="L829" s="21"/>
      <c r="AA829" s="55"/>
      <c r="AB829" s="55"/>
      <c r="AC829" s="55"/>
      <c r="AD829" s="55"/>
    </row>
    <row r="830" spans="1:30" ht="12.75" customHeight="1" x14ac:dyDescent="0.4">
      <c r="A830" s="50"/>
      <c r="B830" s="50"/>
      <c r="C830" s="82"/>
      <c r="D830" s="84"/>
      <c r="H830" s="21"/>
      <c r="L830" s="21"/>
      <c r="AA830" s="55"/>
      <c r="AB830" s="55"/>
      <c r="AC830" s="55"/>
      <c r="AD830" s="55"/>
    </row>
    <row r="831" spans="1:30" ht="12.75" customHeight="1" x14ac:dyDescent="0.4">
      <c r="A831" s="50"/>
      <c r="B831" s="50"/>
      <c r="C831" s="82"/>
      <c r="D831" s="84"/>
      <c r="H831" s="21"/>
      <c r="L831" s="21"/>
      <c r="AA831" s="55"/>
      <c r="AB831" s="55"/>
      <c r="AC831" s="55"/>
      <c r="AD831" s="55"/>
    </row>
    <row r="832" spans="1:30" ht="12.75" customHeight="1" x14ac:dyDescent="0.4">
      <c r="A832" s="50"/>
      <c r="B832" s="50"/>
      <c r="C832" s="82"/>
      <c r="D832" s="84"/>
      <c r="H832" s="21"/>
      <c r="L832" s="21"/>
      <c r="AA832" s="55"/>
      <c r="AB832" s="55"/>
      <c r="AC832" s="55"/>
      <c r="AD832" s="55"/>
    </row>
    <row r="833" spans="1:30" ht="12.75" customHeight="1" x14ac:dyDescent="0.4">
      <c r="A833" s="50"/>
      <c r="B833" s="50"/>
      <c r="C833" s="82"/>
      <c r="D833" s="84"/>
      <c r="H833" s="21"/>
      <c r="L833" s="21"/>
      <c r="AA833" s="55"/>
      <c r="AB833" s="55"/>
      <c r="AC833" s="55"/>
      <c r="AD833" s="55"/>
    </row>
    <row r="834" spans="1:30" ht="12.75" customHeight="1" x14ac:dyDescent="0.4">
      <c r="A834" s="50"/>
      <c r="B834" s="50"/>
      <c r="C834" s="82"/>
      <c r="D834" s="84"/>
      <c r="H834" s="21"/>
      <c r="L834" s="21"/>
      <c r="AA834" s="55"/>
      <c r="AB834" s="55"/>
      <c r="AC834" s="55"/>
      <c r="AD834" s="55"/>
    </row>
    <row r="835" spans="1:30" ht="12.75" customHeight="1" x14ac:dyDescent="0.4">
      <c r="A835" s="50"/>
      <c r="B835" s="50"/>
      <c r="C835" s="82"/>
      <c r="D835" s="84"/>
      <c r="H835" s="21"/>
      <c r="L835" s="21"/>
      <c r="AA835" s="55"/>
      <c r="AB835" s="55"/>
      <c r="AC835" s="55"/>
      <c r="AD835" s="55"/>
    </row>
    <row r="836" spans="1:30" ht="12.75" customHeight="1" x14ac:dyDescent="0.4">
      <c r="A836" s="50"/>
      <c r="B836" s="50"/>
      <c r="C836" s="82"/>
      <c r="D836" s="84"/>
      <c r="H836" s="21"/>
      <c r="L836" s="21"/>
      <c r="AA836" s="55"/>
      <c r="AB836" s="55"/>
      <c r="AC836" s="55"/>
      <c r="AD836" s="55"/>
    </row>
    <row r="837" spans="1:30" ht="12.75" customHeight="1" x14ac:dyDescent="0.4">
      <c r="A837" s="50"/>
      <c r="B837" s="50"/>
      <c r="C837" s="82"/>
      <c r="D837" s="84"/>
      <c r="H837" s="21"/>
      <c r="L837" s="21"/>
      <c r="AA837" s="55"/>
      <c r="AB837" s="55"/>
      <c r="AC837" s="55"/>
      <c r="AD837" s="55"/>
    </row>
    <row r="838" spans="1:30" ht="12.75" customHeight="1" x14ac:dyDescent="0.4">
      <c r="A838" s="50"/>
      <c r="B838" s="50"/>
      <c r="C838" s="82"/>
      <c r="D838" s="84"/>
      <c r="H838" s="21"/>
      <c r="L838" s="21"/>
      <c r="AA838" s="55"/>
      <c r="AB838" s="55"/>
      <c r="AC838" s="55"/>
      <c r="AD838" s="55"/>
    </row>
    <row r="839" spans="1:30" ht="12.75" customHeight="1" x14ac:dyDescent="0.4">
      <c r="A839" s="50"/>
      <c r="B839" s="50"/>
      <c r="C839" s="82"/>
      <c r="D839" s="84"/>
      <c r="H839" s="21"/>
      <c r="L839" s="21"/>
      <c r="AA839" s="55"/>
      <c r="AB839" s="55"/>
      <c r="AC839" s="55"/>
      <c r="AD839" s="55"/>
    </row>
    <row r="840" spans="1:30" ht="12.75" customHeight="1" x14ac:dyDescent="0.4">
      <c r="A840" s="50"/>
      <c r="B840" s="50"/>
      <c r="C840" s="82"/>
      <c r="D840" s="84"/>
      <c r="H840" s="21"/>
      <c r="L840" s="21"/>
      <c r="AA840" s="55"/>
      <c r="AB840" s="55"/>
      <c r="AC840" s="55"/>
      <c r="AD840" s="55"/>
    </row>
    <row r="841" spans="1:30" ht="12.75" customHeight="1" x14ac:dyDescent="0.4">
      <c r="A841" s="50"/>
      <c r="B841" s="50"/>
      <c r="C841" s="82"/>
      <c r="D841" s="84"/>
      <c r="H841" s="21"/>
      <c r="L841" s="21"/>
      <c r="AA841" s="55"/>
      <c r="AB841" s="55"/>
      <c r="AC841" s="55"/>
      <c r="AD841" s="55"/>
    </row>
    <row r="842" spans="1:30" ht="12.75" customHeight="1" x14ac:dyDescent="0.4">
      <c r="A842" s="50"/>
      <c r="B842" s="50"/>
      <c r="C842" s="82"/>
      <c r="D842" s="84"/>
      <c r="H842" s="21"/>
      <c r="L842" s="21"/>
      <c r="AA842" s="55"/>
      <c r="AB842" s="55"/>
      <c r="AC842" s="55"/>
      <c r="AD842" s="55"/>
    </row>
    <row r="843" spans="1:30" ht="12.75" customHeight="1" x14ac:dyDescent="0.4">
      <c r="A843" s="50"/>
      <c r="B843" s="50"/>
      <c r="C843" s="82"/>
      <c r="D843" s="84"/>
      <c r="H843" s="21"/>
      <c r="L843" s="21"/>
      <c r="AA843" s="55"/>
      <c r="AB843" s="55"/>
      <c r="AC843" s="55"/>
      <c r="AD843" s="55"/>
    </row>
    <row r="844" spans="1:30" ht="12.75" customHeight="1" x14ac:dyDescent="0.4">
      <c r="A844" s="50"/>
      <c r="B844" s="50"/>
      <c r="C844" s="82"/>
      <c r="D844" s="84"/>
      <c r="H844" s="21"/>
      <c r="L844" s="21"/>
      <c r="AA844" s="55"/>
      <c r="AB844" s="55"/>
      <c r="AC844" s="55"/>
      <c r="AD844" s="55"/>
    </row>
    <row r="845" spans="1:30" ht="12.75" customHeight="1" x14ac:dyDescent="0.4">
      <c r="A845" s="50"/>
      <c r="B845" s="50"/>
      <c r="C845" s="82"/>
      <c r="D845" s="84"/>
      <c r="H845" s="21"/>
      <c r="L845" s="21"/>
      <c r="AA845" s="55"/>
      <c r="AB845" s="55"/>
      <c r="AC845" s="55"/>
      <c r="AD845" s="55"/>
    </row>
    <row r="846" spans="1:30" ht="12.75" customHeight="1" x14ac:dyDescent="0.4">
      <c r="A846" s="50"/>
      <c r="B846" s="50"/>
      <c r="C846" s="82"/>
      <c r="D846" s="84"/>
      <c r="H846" s="21"/>
      <c r="L846" s="21"/>
      <c r="AA846" s="55"/>
      <c r="AB846" s="55"/>
      <c r="AC846" s="55"/>
      <c r="AD846" s="55"/>
    </row>
    <row r="847" spans="1:30" ht="12.75" customHeight="1" x14ac:dyDescent="0.4">
      <c r="A847" s="50"/>
      <c r="B847" s="50"/>
      <c r="C847" s="82"/>
      <c r="D847" s="84"/>
      <c r="H847" s="21"/>
      <c r="L847" s="21"/>
      <c r="AA847" s="55"/>
      <c r="AB847" s="55"/>
      <c r="AC847" s="55"/>
      <c r="AD847" s="55"/>
    </row>
    <row r="848" spans="1:30" ht="12.75" customHeight="1" x14ac:dyDescent="0.4">
      <c r="A848" s="50"/>
      <c r="B848" s="50"/>
      <c r="C848" s="82"/>
      <c r="D848" s="84"/>
      <c r="H848" s="21"/>
      <c r="L848" s="21"/>
      <c r="AA848" s="55"/>
      <c r="AB848" s="55"/>
      <c r="AC848" s="55"/>
      <c r="AD848" s="55"/>
    </row>
    <row r="849" spans="1:30" ht="12.75" customHeight="1" x14ac:dyDescent="0.4">
      <c r="A849" s="50"/>
      <c r="B849" s="50"/>
      <c r="C849" s="82"/>
      <c r="D849" s="84"/>
      <c r="H849" s="21"/>
      <c r="L849" s="21"/>
      <c r="AA849" s="55"/>
      <c r="AB849" s="55"/>
      <c r="AC849" s="55"/>
      <c r="AD849" s="55"/>
    </row>
    <row r="850" spans="1:30" ht="12.75" customHeight="1" x14ac:dyDescent="0.4">
      <c r="A850" s="50"/>
      <c r="B850" s="50"/>
      <c r="C850" s="82"/>
      <c r="D850" s="84"/>
      <c r="H850" s="21"/>
      <c r="L850" s="21"/>
      <c r="AA850" s="55"/>
      <c r="AB850" s="55"/>
      <c r="AC850" s="55"/>
      <c r="AD850" s="55"/>
    </row>
    <row r="851" spans="1:30" ht="12.75" customHeight="1" x14ac:dyDescent="0.4">
      <c r="A851" s="50"/>
      <c r="B851" s="50"/>
      <c r="C851" s="82"/>
      <c r="D851" s="84"/>
      <c r="H851" s="21"/>
      <c r="L851" s="21"/>
      <c r="AA851" s="55"/>
      <c r="AB851" s="55"/>
      <c r="AC851" s="55"/>
      <c r="AD851" s="55"/>
    </row>
    <row r="852" spans="1:30" ht="12.75" customHeight="1" x14ac:dyDescent="0.4">
      <c r="A852" s="50"/>
      <c r="B852" s="50"/>
      <c r="C852" s="82"/>
      <c r="D852" s="84"/>
      <c r="H852" s="21"/>
      <c r="L852" s="21"/>
      <c r="AA852" s="55"/>
      <c r="AB852" s="55"/>
      <c r="AC852" s="55"/>
      <c r="AD852" s="55"/>
    </row>
    <row r="853" spans="1:30" ht="12.75" customHeight="1" x14ac:dyDescent="0.4">
      <c r="A853" s="50"/>
      <c r="B853" s="50"/>
      <c r="C853" s="82"/>
      <c r="D853" s="84"/>
      <c r="H853" s="21"/>
      <c r="L853" s="21"/>
      <c r="AA853" s="55"/>
      <c r="AB853" s="55"/>
      <c r="AC853" s="55"/>
      <c r="AD853" s="55"/>
    </row>
    <row r="854" spans="1:30" ht="12.75" customHeight="1" x14ac:dyDescent="0.4">
      <c r="A854" s="50"/>
      <c r="B854" s="50"/>
      <c r="C854" s="82"/>
      <c r="D854" s="84"/>
      <c r="H854" s="21"/>
      <c r="L854" s="21"/>
      <c r="AA854" s="55"/>
      <c r="AB854" s="55"/>
      <c r="AC854" s="55"/>
      <c r="AD854" s="55"/>
    </row>
    <row r="855" spans="1:30" ht="12.75" customHeight="1" x14ac:dyDescent="0.4">
      <c r="A855" s="50"/>
      <c r="B855" s="50"/>
      <c r="C855" s="82"/>
      <c r="D855" s="84"/>
      <c r="H855" s="21"/>
      <c r="L855" s="21"/>
      <c r="AA855" s="55"/>
      <c r="AB855" s="55"/>
      <c r="AC855" s="55"/>
      <c r="AD855" s="55"/>
    </row>
    <row r="856" spans="1:30" ht="12.75" customHeight="1" x14ac:dyDescent="0.4">
      <c r="A856" s="50"/>
      <c r="B856" s="50"/>
      <c r="C856" s="82"/>
      <c r="D856" s="84"/>
      <c r="H856" s="21"/>
      <c r="L856" s="21"/>
      <c r="AA856" s="55"/>
      <c r="AB856" s="55"/>
      <c r="AC856" s="55"/>
      <c r="AD856" s="55"/>
    </row>
    <row r="857" spans="1:30" ht="12.75" customHeight="1" x14ac:dyDescent="0.4">
      <c r="A857" s="50"/>
      <c r="B857" s="50"/>
      <c r="C857" s="82"/>
      <c r="D857" s="84"/>
      <c r="H857" s="21"/>
      <c r="L857" s="21"/>
      <c r="AA857" s="55"/>
      <c r="AB857" s="55"/>
      <c r="AC857" s="55"/>
      <c r="AD857" s="55"/>
    </row>
    <row r="858" spans="1:30" ht="12.75" customHeight="1" x14ac:dyDescent="0.4">
      <c r="A858" s="50"/>
      <c r="B858" s="50"/>
      <c r="C858" s="82"/>
      <c r="D858" s="84"/>
      <c r="H858" s="21"/>
      <c r="L858" s="21"/>
      <c r="AA858" s="55"/>
      <c r="AB858" s="55"/>
      <c r="AC858" s="55"/>
      <c r="AD858" s="55"/>
    </row>
    <row r="859" spans="1:30" ht="12.75" customHeight="1" x14ac:dyDescent="0.4">
      <c r="A859" s="50"/>
      <c r="B859" s="50"/>
      <c r="C859" s="82"/>
      <c r="D859" s="84"/>
      <c r="H859" s="21"/>
      <c r="L859" s="21"/>
      <c r="AA859" s="55"/>
      <c r="AB859" s="55"/>
      <c r="AC859" s="55"/>
      <c r="AD859" s="55"/>
    </row>
    <row r="860" spans="1:30" ht="12.75" customHeight="1" x14ac:dyDescent="0.4">
      <c r="A860" s="50"/>
      <c r="B860" s="50"/>
      <c r="C860" s="82"/>
      <c r="D860" s="84"/>
      <c r="H860" s="21"/>
      <c r="L860" s="21"/>
      <c r="AA860" s="55"/>
      <c r="AB860" s="55"/>
      <c r="AC860" s="55"/>
      <c r="AD860" s="55"/>
    </row>
    <row r="861" spans="1:30" ht="12.75" customHeight="1" x14ac:dyDescent="0.4">
      <c r="A861" s="50"/>
      <c r="B861" s="50"/>
      <c r="C861" s="82"/>
      <c r="D861" s="84"/>
      <c r="H861" s="21"/>
      <c r="L861" s="21"/>
      <c r="AA861" s="55"/>
      <c r="AB861" s="55"/>
      <c r="AC861" s="55"/>
      <c r="AD861" s="55"/>
    </row>
    <row r="862" spans="1:30" ht="12.75" customHeight="1" x14ac:dyDescent="0.4">
      <c r="A862" s="50"/>
      <c r="B862" s="50"/>
      <c r="C862" s="82"/>
      <c r="D862" s="84"/>
      <c r="H862" s="21"/>
      <c r="L862" s="21"/>
      <c r="AA862" s="55"/>
      <c r="AB862" s="55"/>
      <c r="AC862" s="55"/>
      <c r="AD862" s="55"/>
    </row>
    <row r="863" spans="1:30" ht="12.75" customHeight="1" x14ac:dyDescent="0.4">
      <c r="A863" s="50"/>
      <c r="B863" s="50"/>
      <c r="C863" s="82"/>
      <c r="D863" s="84"/>
      <c r="H863" s="21"/>
      <c r="L863" s="21"/>
      <c r="AA863" s="55"/>
      <c r="AB863" s="55"/>
      <c r="AC863" s="55"/>
      <c r="AD863" s="55"/>
    </row>
    <row r="864" spans="1:30" ht="12.75" customHeight="1" x14ac:dyDescent="0.4">
      <c r="A864" s="50"/>
      <c r="B864" s="50"/>
      <c r="C864" s="82"/>
      <c r="D864" s="84"/>
      <c r="H864" s="21"/>
      <c r="L864" s="21"/>
      <c r="AA864" s="55"/>
      <c r="AB864" s="55"/>
      <c r="AC864" s="55"/>
      <c r="AD864" s="55"/>
    </row>
    <row r="865" spans="1:30" ht="12.75" customHeight="1" x14ac:dyDescent="0.4">
      <c r="A865" s="50"/>
      <c r="B865" s="50"/>
      <c r="C865" s="82"/>
      <c r="D865" s="84"/>
      <c r="H865" s="21"/>
      <c r="L865" s="21"/>
      <c r="AA865" s="55"/>
      <c r="AB865" s="55"/>
      <c r="AC865" s="55"/>
      <c r="AD865" s="55"/>
    </row>
    <row r="866" spans="1:30" ht="12.75" customHeight="1" x14ac:dyDescent="0.4">
      <c r="A866" s="50"/>
      <c r="B866" s="50"/>
      <c r="C866" s="82"/>
      <c r="D866" s="84"/>
      <c r="H866" s="21"/>
      <c r="L866" s="21"/>
      <c r="AA866" s="55"/>
      <c r="AB866" s="55"/>
      <c r="AC866" s="55"/>
      <c r="AD866" s="55"/>
    </row>
    <row r="867" spans="1:30" ht="12.75" customHeight="1" x14ac:dyDescent="0.4">
      <c r="A867" s="50"/>
      <c r="B867" s="50"/>
      <c r="C867" s="82"/>
      <c r="D867" s="84"/>
      <c r="H867" s="21"/>
      <c r="L867" s="21"/>
      <c r="AA867" s="55"/>
      <c r="AB867" s="55"/>
      <c r="AC867" s="55"/>
      <c r="AD867" s="55"/>
    </row>
    <row r="868" spans="1:30" ht="12.75" customHeight="1" x14ac:dyDescent="0.4">
      <c r="A868" s="50"/>
      <c r="B868" s="50"/>
      <c r="C868" s="82"/>
      <c r="D868" s="84"/>
      <c r="H868" s="21"/>
      <c r="L868" s="21"/>
      <c r="AA868" s="55"/>
      <c r="AB868" s="55"/>
      <c r="AC868" s="55"/>
      <c r="AD868" s="55"/>
    </row>
    <row r="869" spans="1:30" ht="12.75" customHeight="1" x14ac:dyDescent="0.4">
      <c r="A869" s="50"/>
      <c r="B869" s="50"/>
      <c r="C869" s="82"/>
      <c r="D869" s="84"/>
      <c r="H869" s="21"/>
      <c r="L869" s="21"/>
      <c r="AA869" s="55"/>
      <c r="AB869" s="55"/>
      <c r="AC869" s="55"/>
      <c r="AD869" s="55"/>
    </row>
    <row r="870" spans="1:30" ht="12.75" customHeight="1" x14ac:dyDescent="0.4">
      <c r="A870" s="50"/>
      <c r="B870" s="50"/>
      <c r="C870" s="82"/>
      <c r="D870" s="84"/>
      <c r="H870" s="21"/>
      <c r="L870" s="21"/>
      <c r="AA870" s="55"/>
      <c r="AB870" s="55"/>
      <c r="AC870" s="55"/>
      <c r="AD870" s="55"/>
    </row>
    <row r="871" spans="1:30" ht="12.75" customHeight="1" x14ac:dyDescent="0.4">
      <c r="A871" s="50"/>
      <c r="B871" s="50"/>
      <c r="C871" s="82"/>
      <c r="D871" s="84"/>
      <c r="H871" s="21"/>
      <c r="L871" s="21"/>
      <c r="AA871" s="55"/>
      <c r="AB871" s="55"/>
      <c r="AC871" s="55"/>
      <c r="AD871" s="55"/>
    </row>
    <row r="872" spans="1:30" ht="12.75" customHeight="1" x14ac:dyDescent="0.4">
      <c r="A872" s="50"/>
      <c r="B872" s="50"/>
      <c r="C872" s="82"/>
      <c r="D872" s="84"/>
      <c r="H872" s="21"/>
      <c r="L872" s="21"/>
      <c r="AA872" s="55"/>
      <c r="AB872" s="55"/>
      <c r="AC872" s="55"/>
      <c r="AD872" s="55"/>
    </row>
    <row r="873" spans="1:30" ht="12.75" customHeight="1" x14ac:dyDescent="0.4">
      <c r="A873" s="50"/>
      <c r="B873" s="50"/>
      <c r="C873" s="82"/>
      <c r="D873" s="84"/>
      <c r="H873" s="21"/>
      <c r="L873" s="21"/>
      <c r="AA873" s="55"/>
      <c r="AB873" s="55"/>
      <c r="AC873" s="55"/>
      <c r="AD873" s="55"/>
    </row>
    <row r="874" spans="1:30" ht="12.75" customHeight="1" x14ac:dyDescent="0.4">
      <c r="A874" s="50"/>
      <c r="B874" s="50"/>
      <c r="C874" s="82"/>
      <c r="D874" s="84"/>
      <c r="H874" s="21"/>
      <c r="L874" s="21"/>
      <c r="AA874" s="55"/>
      <c r="AB874" s="55"/>
      <c r="AC874" s="55"/>
      <c r="AD874" s="55"/>
    </row>
    <row r="875" spans="1:30" ht="12.75" customHeight="1" x14ac:dyDescent="0.4">
      <c r="A875" s="50"/>
      <c r="B875" s="50"/>
      <c r="C875" s="82"/>
      <c r="D875" s="84"/>
      <c r="H875" s="21"/>
      <c r="L875" s="21"/>
      <c r="AA875" s="55"/>
      <c r="AB875" s="55"/>
      <c r="AC875" s="55"/>
      <c r="AD875" s="55"/>
    </row>
    <row r="876" spans="1:30" ht="12.75" customHeight="1" x14ac:dyDescent="0.4">
      <c r="A876" s="50"/>
      <c r="B876" s="50"/>
      <c r="C876" s="82"/>
      <c r="D876" s="84"/>
      <c r="H876" s="21"/>
      <c r="L876" s="21"/>
      <c r="AA876" s="55"/>
      <c r="AB876" s="55"/>
      <c r="AC876" s="55"/>
      <c r="AD876" s="55"/>
    </row>
    <row r="877" spans="1:30" ht="12.75" customHeight="1" x14ac:dyDescent="0.4">
      <c r="A877" s="50"/>
      <c r="B877" s="50"/>
      <c r="C877" s="82"/>
      <c r="D877" s="84"/>
      <c r="H877" s="21"/>
      <c r="L877" s="21"/>
      <c r="AA877" s="55"/>
      <c r="AB877" s="55"/>
      <c r="AC877" s="55"/>
      <c r="AD877" s="55"/>
    </row>
    <row r="878" spans="1:30" ht="12.75" customHeight="1" x14ac:dyDescent="0.4">
      <c r="A878" s="50"/>
      <c r="B878" s="50"/>
      <c r="C878" s="82"/>
      <c r="D878" s="84"/>
      <c r="H878" s="21"/>
      <c r="L878" s="21"/>
      <c r="AA878" s="55"/>
      <c r="AB878" s="55"/>
      <c r="AC878" s="55"/>
      <c r="AD878" s="55"/>
    </row>
    <row r="879" spans="1:30" ht="12.75" customHeight="1" x14ac:dyDescent="0.4">
      <c r="A879" s="50"/>
      <c r="B879" s="50"/>
      <c r="C879" s="82"/>
      <c r="D879" s="84"/>
      <c r="H879" s="21"/>
      <c r="L879" s="21"/>
      <c r="AA879" s="55"/>
      <c r="AB879" s="55"/>
      <c r="AC879" s="55"/>
      <c r="AD879" s="55"/>
    </row>
    <row r="880" spans="1:30" ht="12.75" customHeight="1" x14ac:dyDescent="0.4">
      <c r="A880" s="50"/>
      <c r="B880" s="50"/>
      <c r="C880" s="82"/>
      <c r="D880" s="84"/>
      <c r="H880" s="21"/>
      <c r="L880" s="21"/>
      <c r="AA880" s="55"/>
      <c r="AB880" s="55"/>
      <c r="AC880" s="55"/>
      <c r="AD880" s="55"/>
    </row>
    <row r="881" spans="1:30" ht="12.75" customHeight="1" x14ac:dyDescent="0.4">
      <c r="A881" s="50"/>
      <c r="B881" s="50"/>
      <c r="C881" s="82"/>
      <c r="D881" s="84"/>
      <c r="H881" s="21"/>
      <c r="L881" s="21"/>
      <c r="AA881" s="55"/>
      <c r="AB881" s="55"/>
      <c r="AC881" s="55"/>
      <c r="AD881" s="55"/>
    </row>
    <row r="882" spans="1:30" ht="12.75" customHeight="1" x14ac:dyDescent="0.4">
      <c r="A882" s="50"/>
      <c r="B882" s="50"/>
      <c r="C882" s="82"/>
      <c r="D882" s="84"/>
      <c r="H882" s="21"/>
      <c r="L882" s="21"/>
      <c r="AA882" s="55"/>
      <c r="AB882" s="55"/>
      <c r="AC882" s="55"/>
      <c r="AD882" s="55"/>
    </row>
    <row r="883" spans="1:30" ht="12.75" customHeight="1" x14ac:dyDescent="0.4">
      <c r="A883" s="50"/>
      <c r="B883" s="50"/>
      <c r="C883" s="82"/>
      <c r="D883" s="84"/>
      <c r="H883" s="21"/>
      <c r="L883" s="21"/>
      <c r="AA883" s="55"/>
      <c r="AB883" s="55"/>
      <c r="AC883" s="55"/>
      <c r="AD883" s="55"/>
    </row>
    <row r="884" spans="1:30" ht="12.75" customHeight="1" x14ac:dyDescent="0.4">
      <c r="A884" s="50"/>
      <c r="B884" s="50"/>
      <c r="C884" s="82"/>
      <c r="D884" s="84"/>
      <c r="H884" s="21"/>
      <c r="L884" s="21"/>
      <c r="AA884" s="55"/>
      <c r="AB884" s="55"/>
      <c r="AC884" s="55"/>
      <c r="AD884" s="55"/>
    </row>
    <row r="885" spans="1:30" ht="12.75" customHeight="1" x14ac:dyDescent="0.4">
      <c r="A885" s="50"/>
      <c r="B885" s="50"/>
      <c r="C885" s="82"/>
      <c r="D885" s="84"/>
      <c r="H885" s="21"/>
      <c r="L885" s="21"/>
      <c r="AA885" s="55"/>
      <c r="AB885" s="55"/>
      <c r="AC885" s="55"/>
      <c r="AD885" s="55"/>
    </row>
    <row r="886" spans="1:30" ht="12.75" customHeight="1" x14ac:dyDescent="0.4">
      <c r="A886" s="50"/>
      <c r="B886" s="50"/>
      <c r="C886" s="82"/>
      <c r="D886" s="84"/>
      <c r="H886" s="21"/>
      <c r="L886" s="21"/>
      <c r="AA886" s="55"/>
      <c r="AB886" s="55"/>
      <c r="AC886" s="55"/>
      <c r="AD886" s="55"/>
    </row>
    <row r="887" spans="1:30" ht="12.75" customHeight="1" x14ac:dyDescent="0.4">
      <c r="A887" s="50"/>
      <c r="B887" s="50"/>
      <c r="C887" s="82"/>
      <c r="D887" s="84"/>
      <c r="H887" s="21"/>
      <c r="L887" s="21"/>
      <c r="AA887" s="55"/>
      <c r="AB887" s="55"/>
      <c r="AC887" s="55"/>
      <c r="AD887" s="55"/>
    </row>
    <row r="888" spans="1:30" ht="12.75" customHeight="1" x14ac:dyDescent="0.4">
      <c r="A888" s="50"/>
      <c r="B888" s="50"/>
      <c r="C888" s="82"/>
      <c r="D888" s="84"/>
      <c r="H888" s="21"/>
      <c r="L888" s="21"/>
      <c r="AA888" s="55"/>
      <c r="AB888" s="55"/>
      <c r="AC888" s="55"/>
      <c r="AD888" s="55"/>
    </row>
    <row r="889" spans="1:30" ht="12.75" customHeight="1" x14ac:dyDescent="0.4">
      <c r="A889" s="50"/>
      <c r="B889" s="50"/>
      <c r="C889" s="82"/>
      <c r="D889" s="84"/>
      <c r="H889" s="21"/>
      <c r="L889" s="21"/>
      <c r="AA889" s="55"/>
      <c r="AB889" s="55"/>
      <c r="AC889" s="55"/>
      <c r="AD889" s="55"/>
    </row>
    <row r="890" spans="1:30" ht="12.75" customHeight="1" x14ac:dyDescent="0.4">
      <c r="A890" s="50"/>
      <c r="B890" s="50"/>
      <c r="C890" s="82"/>
      <c r="D890" s="84"/>
      <c r="H890" s="21"/>
      <c r="L890" s="21"/>
      <c r="AA890" s="55"/>
      <c r="AB890" s="55"/>
      <c r="AC890" s="55"/>
      <c r="AD890" s="55"/>
    </row>
    <row r="891" spans="1:30" ht="12.75" customHeight="1" x14ac:dyDescent="0.4">
      <c r="A891" s="50"/>
      <c r="B891" s="50"/>
      <c r="C891" s="82"/>
      <c r="D891" s="84"/>
      <c r="H891" s="21"/>
      <c r="L891" s="21"/>
      <c r="AA891" s="55"/>
      <c r="AB891" s="55"/>
      <c r="AC891" s="55"/>
      <c r="AD891" s="55"/>
    </row>
    <row r="892" spans="1:30" ht="12.75" customHeight="1" x14ac:dyDescent="0.4">
      <c r="A892" s="50"/>
      <c r="B892" s="50"/>
      <c r="C892" s="82"/>
      <c r="D892" s="84"/>
      <c r="H892" s="21"/>
      <c r="L892" s="21"/>
      <c r="AA892" s="55"/>
      <c r="AB892" s="55"/>
      <c r="AC892" s="55"/>
      <c r="AD892" s="55"/>
    </row>
    <row r="893" spans="1:30" ht="12.75" customHeight="1" x14ac:dyDescent="0.4">
      <c r="A893" s="50"/>
      <c r="B893" s="50"/>
      <c r="C893" s="82"/>
      <c r="D893" s="84"/>
      <c r="H893" s="21"/>
      <c r="L893" s="21"/>
      <c r="AA893" s="55"/>
      <c r="AB893" s="55"/>
      <c r="AC893" s="55"/>
      <c r="AD893" s="55"/>
    </row>
    <row r="894" spans="1:30" ht="12.75" customHeight="1" x14ac:dyDescent="0.4">
      <c r="A894" s="50"/>
      <c r="B894" s="50"/>
      <c r="C894" s="82"/>
      <c r="D894" s="84"/>
      <c r="H894" s="21"/>
      <c r="L894" s="21"/>
      <c r="AA894" s="55"/>
      <c r="AB894" s="55"/>
      <c r="AC894" s="55"/>
      <c r="AD894" s="55"/>
    </row>
    <row r="895" spans="1:30" ht="12.75" customHeight="1" x14ac:dyDescent="0.4">
      <c r="A895" s="50"/>
      <c r="B895" s="50"/>
      <c r="C895" s="82"/>
      <c r="D895" s="84"/>
      <c r="H895" s="21"/>
      <c r="L895" s="21"/>
      <c r="AA895" s="55"/>
      <c r="AB895" s="55"/>
      <c r="AC895" s="55"/>
      <c r="AD895" s="55"/>
    </row>
    <row r="896" spans="1:30" ht="12.75" customHeight="1" x14ac:dyDescent="0.4">
      <c r="A896" s="50"/>
      <c r="B896" s="50"/>
      <c r="C896" s="82"/>
      <c r="D896" s="84"/>
      <c r="H896" s="21"/>
      <c r="L896" s="21"/>
      <c r="AA896" s="55"/>
      <c r="AB896" s="55"/>
      <c r="AC896" s="55"/>
      <c r="AD896" s="55"/>
    </row>
    <row r="897" spans="1:30" ht="12.75" customHeight="1" x14ac:dyDescent="0.4">
      <c r="A897" s="50"/>
      <c r="B897" s="50"/>
      <c r="C897" s="82"/>
      <c r="D897" s="84"/>
      <c r="H897" s="21"/>
      <c r="L897" s="21"/>
      <c r="AA897" s="55"/>
      <c r="AB897" s="55"/>
      <c r="AC897" s="55"/>
      <c r="AD897" s="55"/>
    </row>
    <row r="898" spans="1:30" ht="12.75" customHeight="1" x14ac:dyDescent="0.4">
      <c r="A898" s="50"/>
      <c r="B898" s="50"/>
      <c r="C898" s="82"/>
      <c r="D898" s="84"/>
      <c r="H898" s="21"/>
      <c r="L898" s="21"/>
      <c r="AA898" s="55"/>
      <c r="AB898" s="55"/>
      <c r="AC898" s="55"/>
      <c r="AD898" s="55"/>
    </row>
    <row r="899" spans="1:30" ht="12.75" customHeight="1" x14ac:dyDescent="0.4">
      <c r="A899" s="50"/>
      <c r="B899" s="50"/>
      <c r="C899" s="82"/>
      <c r="D899" s="84"/>
      <c r="H899" s="21"/>
      <c r="L899" s="21"/>
      <c r="AA899" s="55"/>
      <c r="AB899" s="55"/>
      <c r="AC899" s="55"/>
      <c r="AD899" s="55"/>
    </row>
    <row r="900" spans="1:30" ht="12.75" customHeight="1" x14ac:dyDescent="0.4">
      <c r="A900" s="50"/>
      <c r="B900" s="50"/>
      <c r="C900" s="82"/>
      <c r="D900" s="84"/>
      <c r="H900" s="21"/>
      <c r="L900" s="21"/>
      <c r="AA900" s="55"/>
      <c r="AB900" s="55"/>
      <c r="AC900" s="55"/>
      <c r="AD900" s="55"/>
    </row>
    <row r="901" spans="1:30" ht="12.75" customHeight="1" x14ac:dyDescent="0.4">
      <c r="A901" s="50"/>
      <c r="B901" s="50"/>
      <c r="C901" s="82"/>
      <c r="D901" s="84"/>
      <c r="H901" s="21"/>
      <c r="L901" s="21"/>
      <c r="AA901" s="55"/>
      <c r="AB901" s="55"/>
      <c r="AC901" s="55"/>
      <c r="AD901" s="55"/>
    </row>
    <row r="902" spans="1:30" ht="12.75" customHeight="1" x14ac:dyDescent="0.4">
      <c r="A902" s="50"/>
      <c r="B902" s="50"/>
      <c r="C902" s="82"/>
      <c r="D902" s="84"/>
      <c r="H902" s="21"/>
      <c r="L902" s="21"/>
      <c r="AA902" s="55"/>
      <c r="AB902" s="55"/>
      <c r="AC902" s="55"/>
      <c r="AD902" s="55"/>
    </row>
    <row r="903" spans="1:30" ht="12.75" customHeight="1" x14ac:dyDescent="0.4">
      <c r="A903" s="50"/>
      <c r="B903" s="50"/>
      <c r="C903" s="82"/>
      <c r="D903" s="84"/>
      <c r="H903" s="21"/>
      <c r="L903" s="21"/>
      <c r="AA903" s="55"/>
      <c r="AB903" s="55"/>
      <c r="AC903" s="55"/>
      <c r="AD903" s="55"/>
    </row>
    <row r="904" spans="1:30" ht="12.75" customHeight="1" x14ac:dyDescent="0.4">
      <c r="A904" s="50"/>
      <c r="B904" s="50"/>
      <c r="C904" s="82"/>
      <c r="D904" s="84"/>
      <c r="H904" s="21"/>
      <c r="L904" s="21"/>
      <c r="AA904" s="55"/>
      <c r="AB904" s="55"/>
      <c r="AC904" s="55"/>
      <c r="AD904" s="55"/>
    </row>
    <row r="905" spans="1:30" ht="12.75" customHeight="1" x14ac:dyDescent="0.4">
      <c r="A905" s="50"/>
      <c r="B905" s="50"/>
      <c r="C905" s="82"/>
      <c r="D905" s="84"/>
      <c r="H905" s="21"/>
      <c r="L905" s="21"/>
      <c r="AA905" s="55"/>
      <c r="AB905" s="55"/>
      <c r="AC905" s="55"/>
      <c r="AD905" s="55"/>
    </row>
    <row r="906" spans="1:30" ht="12.75" customHeight="1" x14ac:dyDescent="0.4">
      <c r="A906" s="50"/>
      <c r="B906" s="50"/>
      <c r="C906" s="82"/>
      <c r="D906" s="84"/>
      <c r="H906" s="21"/>
      <c r="L906" s="21"/>
      <c r="AA906" s="55"/>
      <c r="AB906" s="55"/>
      <c r="AC906" s="55"/>
      <c r="AD906" s="55"/>
    </row>
    <row r="907" spans="1:30" ht="12.75" customHeight="1" x14ac:dyDescent="0.4">
      <c r="A907" s="50"/>
      <c r="B907" s="50"/>
      <c r="C907" s="82"/>
      <c r="D907" s="84"/>
      <c r="H907" s="21"/>
      <c r="L907" s="21"/>
      <c r="AA907" s="55"/>
      <c r="AB907" s="55"/>
      <c r="AC907" s="55"/>
      <c r="AD907" s="55"/>
    </row>
    <row r="908" spans="1:30" ht="12.75" customHeight="1" x14ac:dyDescent="0.4">
      <c r="A908" s="50"/>
      <c r="B908" s="50"/>
      <c r="C908" s="82"/>
      <c r="D908" s="84"/>
      <c r="H908" s="21"/>
      <c r="L908" s="21"/>
      <c r="AA908" s="55"/>
      <c r="AB908" s="55"/>
      <c r="AC908" s="55"/>
      <c r="AD908" s="55"/>
    </row>
    <row r="909" spans="1:30" ht="12.75" customHeight="1" x14ac:dyDescent="0.4">
      <c r="A909" s="50"/>
      <c r="B909" s="50"/>
      <c r="C909" s="82"/>
      <c r="D909" s="84"/>
      <c r="H909" s="21"/>
      <c r="L909" s="21"/>
      <c r="AA909" s="55"/>
      <c r="AB909" s="55"/>
      <c r="AC909" s="55"/>
      <c r="AD909" s="55"/>
    </row>
    <row r="910" spans="1:30" ht="12.75" customHeight="1" x14ac:dyDescent="0.4">
      <c r="A910" s="50"/>
      <c r="B910" s="50"/>
      <c r="C910" s="82"/>
      <c r="D910" s="84"/>
      <c r="H910" s="21"/>
      <c r="L910" s="21"/>
      <c r="AA910" s="55"/>
      <c r="AB910" s="55"/>
      <c r="AC910" s="55"/>
      <c r="AD910" s="55"/>
    </row>
    <row r="911" spans="1:30" ht="12.75" customHeight="1" x14ac:dyDescent="0.4">
      <c r="A911" s="50"/>
      <c r="B911" s="50"/>
      <c r="C911" s="82"/>
      <c r="D911" s="84"/>
      <c r="H911" s="21"/>
      <c r="L911" s="21"/>
      <c r="AA911" s="55"/>
      <c r="AB911" s="55"/>
      <c r="AC911" s="55"/>
      <c r="AD911" s="55"/>
    </row>
    <row r="912" spans="1:30" ht="12.75" customHeight="1" x14ac:dyDescent="0.4">
      <c r="A912" s="50"/>
      <c r="B912" s="50"/>
      <c r="C912" s="82"/>
      <c r="D912" s="84"/>
      <c r="H912" s="21"/>
      <c r="L912" s="21"/>
      <c r="AA912" s="55"/>
      <c r="AB912" s="55"/>
      <c r="AC912" s="55"/>
      <c r="AD912" s="55"/>
    </row>
    <row r="913" spans="1:30" ht="12.75" customHeight="1" x14ac:dyDescent="0.4">
      <c r="A913" s="50"/>
      <c r="B913" s="50"/>
      <c r="C913" s="82"/>
      <c r="D913" s="84"/>
      <c r="H913" s="21"/>
      <c r="L913" s="21"/>
      <c r="AA913" s="55"/>
      <c r="AB913" s="55"/>
      <c r="AC913" s="55"/>
      <c r="AD913" s="55"/>
    </row>
    <row r="914" spans="1:30" ht="12.75" customHeight="1" x14ac:dyDescent="0.4">
      <c r="A914" s="50"/>
      <c r="B914" s="50"/>
      <c r="C914" s="82"/>
      <c r="D914" s="84"/>
      <c r="H914" s="21"/>
      <c r="L914" s="21"/>
      <c r="AA914" s="55"/>
      <c r="AB914" s="55"/>
      <c r="AC914" s="55"/>
      <c r="AD914" s="55"/>
    </row>
    <row r="915" spans="1:30" ht="12.75" customHeight="1" x14ac:dyDescent="0.4">
      <c r="A915" s="50"/>
      <c r="B915" s="50"/>
      <c r="C915" s="82"/>
      <c r="D915" s="84"/>
      <c r="H915" s="21"/>
      <c r="L915" s="21"/>
      <c r="AA915" s="55"/>
      <c r="AB915" s="55"/>
      <c r="AC915" s="55"/>
      <c r="AD915" s="55"/>
    </row>
    <row r="916" spans="1:30" ht="12.75" customHeight="1" x14ac:dyDescent="0.4">
      <c r="A916" s="50"/>
      <c r="B916" s="50"/>
      <c r="C916" s="82"/>
      <c r="D916" s="84"/>
      <c r="H916" s="21"/>
      <c r="L916" s="21"/>
      <c r="AA916" s="55"/>
      <c r="AB916" s="55"/>
      <c r="AC916" s="55"/>
      <c r="AD916" s="55"/>
    </row>
    <row r="917" spans="1:30" ht="12.75" customHeight="1" x14ac:dyDescent="0.4">
      <c r="A917" s="50"/>
      <c r="B917" s="50"/>
      <c r="C917" s="82"/>
      <c r="D917" s="84"/>
      <c r="H917" s="21"/>
      <c r="L917" s="21"/>
      <c r="AA917" s="55"/>
      <c r="AB917" s="55"/>
      <c r="AC917" s="55"/>
      <c r="AD917" s="55"/>
    </row>
    <row r="918" spans="1:30" ht="12.75" customHeight="1" x14ac:dyDescent="0.4">
      <c r="A918" s="50"/>
      <c r="B918" s="50"/>
      <c r="C918" s="82"/>
      <c r="D918" s="84"/>
      <c r="H918" s="21"/>
      <c r="L918" s="21"/>
      <c r="AA918" s="55"/>
      <c r="AB918" s="55"/>
      <c r="AC918" s="55"/>
      <c r="AD918" s="55"/>
    </row>
    <row r="919" spans="1:30" ht="12.75" customHeight="1" x14ac:dyDescent="0.4">
      <c r="A919" s="50"/>
      <c r="B919" s="50"/>
      <c r="C919" s="82"/>
      <c r="D919" s="84"/>
      <c r="H919" s="21"/>
      <c r="L919" s="21"/>
      <c r="AA919" s="55"/>
      <c r="AB919" s="55"/>
      <c r="AC919" s="55"/>
      <c r="AD919" s="55"/>
    </row>
    <row r="920" spans="1:30" ht="12.75" customHeight="1" x14ac:dyDescent="0.4">
      <c r="A920" s="50"/>
      <c r="B920" s="50"/>
      <c r="C920" s="82"/>
      <c r="D920" s="84"/>
      <c r="H920" s="21"/>
      <c r="L920" s="21"/>
      <c r="AA920" s="55"/>
      <c r="AB920" s="55"/>
      <c r="AC920" s="55"/>
      <c r="AD920" s="55"/>
    </row>
    <row r="921" spans="1:30" ht="12.75" customHeight="1" x14ac:dyDescent="0.4">
      <c r="A921" s="50"/>
      <c r="B921" s="50"/>
      <c r="C921" s="82"/>
      <c r="D921" s="84"/>
      <c r="H921" s="21"/>
      <c r="L921" s="21"/>
      <c r="AA921" s="55"/>
      <c r="AB921" s="55"/>
      <c r="AC921" s="55"/>
      <c r="AD921" s="55"/>
    </row>
    <row r="922" spans="1:30" ht="12.75" customHeight="1" x14ac:dyDescent="0.4">
      <c r="A922" s="50"/>
      <c r="B922" s="50"/>
      <c r="C922" s="82"/>
      <c r="D922" s="84"/>
      <c r="H922" s="21"/>
      <c r="L922" s="21"/>
      <c r="AA922" s="55"/>
      <c r="AB922" s="55"/>
      <c r="AC922" s="55"/>
      <c r="AD922" s="55"/>
    </row>
    <row r="923" spans="1:30" ht="12.75" customHeight="1" x14ac:dyDescent="0.4">
      <c r="A923" s="50"/>
      <c r="B923" s="50"/>
      <c r="C923" s="82"/>
      <c r="D923" s="84"/>
      <c r="H923" s="21"/>
      <c r="L923" s="21"/>
      <c r="AA923" s="55"/>
      <c r="AB923" s="55"/>
      <c r="AC923" s="55"/>
      <c r="AD923" s="55"/>
    </row>
    <row r="924" spans="1:30" ht="12.75" customHeight="1" x14ac:dyDescent="0.4">
      <c r="A924" s="50"/>
      <c r="B924" s="50"/>
      <c r="C924" s="82"/>
      <c r="D924" s="84"/>
      <c r="H924" s="21"/>
      <c r="L924" s="21"/>
      <c r="AA924" s="55"/>
      <c r="AB924" s="55"/>
      <c r="AC924" s="55"/>
      <c r="AD924" s="55"/>
    </row>
    <row r="925" spans="1:30" ht="12.75" customHeight="1" x14ac:dyDescent="0.4">
      <c r="A925" s="50"/>
      <c r="B925" s="50"/>
      <c r="C925" s="82"/>
      <c r="D925" s="84"/>
      <c r="H925" s="21"/>
      <c r="L925" s="21"/>
      <c r="AA925" s="55"/>
      <c r="AB925" s="55"/>
      <c r="AC925" s="55"/>
      <c r="AD925" s="55"/>
    </row>
    <row r="926" spans="1:30" ht="12.75" customHeight="1" x14ac:dyDescent="0.4">
      <c r="A926" s="50"/>
      <c r="B926" s="50"/>
      <c r="C926" s="82"/>
      <c r="D926" s="84"/>
      <c r="H926" s="21"/>
      <c r="L926" s="21"/>
      <c r="AA926" s="55"/>
      <c r="AB926" s="55"/>
      <c r="AC926" s="55"/>
      <c r="AD926" s="55"/>
    </row>
    <row r="927" spans="1:30" ht="12.75" customHeight="1" x14ac:dyDescent="0.4">
      <c r="A927" s="50"/>
      <c r="B927" s="50"/>
      <c r="C927" s="82"/>
      <c r="D927" s="84"/>
      <c r="H927" s="21"/>
      <c r="L927" s="21"/>
      <c r="AA927" s="55"/>
      <c r="AB927" s="55"/>
      <c r="AC927" s="55"/>
      <c r="AD927" s="55"/>
    </row>
    <row r="928" spans="1:30" ht="12.75" customHeight="1" x14ac:dyDescent="0.4">
      <c r="A928" s="50"/>
      <c r="B928" s="50"/>
      <c r="C928" s="82"/>
      <c r="D928" s="84"/>
      <c r="H928" s="21"/>
      <c r="L928" s="21"/>
      <c r="AA928" s="55"/>
      <c r="AB928" s="55"/>
      <c r="AC928" s="55"/>
      <c r="AD928" s="55"/>
    </row>
    <row r="929" spans="1:30" ht="12.75" customHeight="1" x14ac:dyDescent="0.4">
      <c r="A929" s="50"/>
      <c r="B929" s="50"/>
      <c r="C929" s="82"/>
      <c r="D929" s="84"/>
      <c r="H929" s="21"/>
      <c r="L929" s="21"/>
      <c r="AA929" s="55"/>
      <c r="AB929" s="55"/>
      <c r="AC929" s="55"/>
      <c r="AD929" s="55"/>
    </row>
    <row r="930" spans="1:30" ht="12.75" customHeight="1" x14ac:dyDescent="0.4">
      <c r="A930" s="50"/>
      <c r="B930" s="50"/>
      <c r="C930" s="82"/>
      <c r="D930" s="84"/>
      <c r="H930" s="21"/>
      <c r="L930" s="21"/>
      <c r="AA930" s="55"/>
      <c r="AB930" s="55"/>
      <c r="AC930" s="55"/>
      <c r="AD930" s="55"/>
    </row>
    <row r="931" spans="1:30" ht="12.75" customHeight="1" x14ac:dyDescent="0.4">
      <c r="A931" s="50"/>
      <c r="B931" s="50"/>
      <c r="C931" s="82"/>
      <c r="D931" s="84"/>
      <c r="H931" s="21"/>
      <c r="L931" s="21"/>
      <c r="AA931" s="55"/>
      <c r="AB931" s="55"/>
      <c r="AC931" s="55"/>
      <c r="AD931" s="55"/>
    </row>
    <row r="932" spans="1:30" ht="12.75" customHeight="1" x14ac:dyDescent="0.4">
      <c r="A932" s="50"/>
      <c r="B932" s="50"/>
      <c r="C932" s="82"/>
      <c r="D932" s="84"/>
      <c r="H932" s="21"/>
      <c r="L932" s="21"/>
      <c r="AA932" s="55"/>
      <c r="AB932" s="55"/>
      <c r="AC932" s="55"/>
      <c r="AD932" s="55"/>
    </row>
    <row r="933" spans="1:30" ht="12.75" customHeight="1" x14ac:dyDescent="0.4">
      <c r="A933" s="50"/>
      <c r="B933" s="50"/>
      <c r="C933" s="82"/>
      <c r="D933" s="84"/>
      <c r="H933" s="21"/>
      <c r="L933" s="21"/>
      <c r="AA933" s="55"/>
      <c r="AB933" s="55"/>
      <c r="AC933" s="55"/>
      <c r="AD933" s="55"/>
    </row>
    <row r="934" spans="1:30" ht="12.75" customHeight="1" x14ac:dyDescent="0.4">
      <c r="A934" s="50"/>
      <c r="B934" s="50"/>
      <c r="C934" s="82"/>
      <c r="D934" s="84"/>
      <c r="H934" s="21"/>
      <c r="L934" s="21"/>
      <c r="AA934" s="55"/>
      <c r="AB934" s="55"/>
      <c r="AC934" s="55"/>
      <c r="AD934" s="55"/>
    </row>
    <row r="935" spans="1:30" ht="12.75" customHeight="1" x14ac:dyDescent="0.4">
      <c r="A935" s="50"/>
      <c r="B935" s="50"/>
      <c r="C935" s="82"/>
      <c r="D935" s="84"/>
      <c r="H935" s="21"/>
      <c r="L935" s="21"/>
      <c r="AA935" s="55"/>
      <c r="AB935" s="55"/>
      <c r="AC935" s="55"/>
      <c r="AD935" s="55"/>
    </row>
    <row r="936" spans="1:30" ht="12.75" customHeight="1" x14ac:dyDescent="0.4">
      <c r="A936" s="50"/>
      <c r="B936" s="50"/>
      <c r="C936" s="82"/>
      <c r="D936" s="84"/>
      <c r="H936" s="21"/>
      <c r="L936" s="21"/>
      <c r="AA936" s="55"/>
      <c r="AB936" s="55"/>
      <c r="AC936" s="55"/>
      <c r="AD936" s="55"/>
    </row>
    <row r="937" spans="1:30" ht="12.75" customHeight="1" x14ac:dyDescent="0.4">
      <c r="A937" s="50"/>
      <c r="B937" s="50"/>
      <c r="C937" s="82"/>
      <c r="D937" s="84"/>
      <c r="H937" s="21"/>
      <c r="L937" s="21"/>
      <c r="AA937" s="55"/>
      <c r="AB937" s="55"/>
      <c r="AC937" s="55"/>
      <c r="AD937" s="55"/>
    </row>
    <row r="938" spans="1:30" ht="12.75" customHeight="1" x14ac:dyDescent="0.4">
      <c r="A938" s="50"/>
      <c r="B938" s="50"/>
      <c r="C938" s="82"/>
      <c r="D938" s="84"/>
      <c r="H938" s="21"/>
      <c r="L938" s="21"/>
      <c r="AA938" s="55"/>
      <c r="AB938" s="55"/>
      <c r="AC938" s="55"/>
      <c r="AD938" s="55"/>
    </row>
    <row r="939" spans="1:30" ht="12.75" customHeight="1" x14ac:dyDescent="0.4">
      <c r="A939" s="50"/>
      <c r="B939" s="50"/>
      <c r="C939" s="82"/>
      <c r="D939" s="84"/>
      <c r="H939" s="21"/>
      <c r="L939" s="21"/>
      <c r="AA939" s="55"/>
      <c r="AB939" s="55"/>
      <c r="AC939" s="55"/>
      <c r="AD939" s="55"/>
    </row>
    <row r="940" spans="1:30" ht="12.75" customHeight="1" x14ac:dyDescent="0.4">
      <c r="A940" s="50"/>
      <c r="B940" s="50"/>
      <c r="C940" s="82"/>
      <c r="D940" s="84"/>
      <c r="H940" s="21"/>
      <c r="L940" s="21"/>
      <c r="AA940" s="55"/>
      <c r="AB940" s="55"/>
      <c r="AC940" s="55"/>
      <c r="AD940" s="55"/>
    </row>
    <row r="941" spans="1:30" ht="12.75" customHeight="1" x14ac:dyDescent="0.4">
      <c r="A941" s="50"/>
      <c r="B941" s="50"/>
      <c r="C941" s="82"/>
      <c r="D941" s="84"/>
      <c r="H941" s="21"/>
      <c r="L941" s="21"/>
      <c r="AA941" s="55"/>
      <c r="AB941" s="55"/>
      <c r="AC941" s="55"/>
      <c r="AD941" s="55"/>
    </row>
    <row r="942" spans="1:30" ht="12.75" customHeight="1" x14ac:dyDescent="0.4">
      <c r="A942" s="50"/>
      <c r="B942" s="50"/>
      <c r="C942" s="82"/>
      <c r="D942" s="84"/>
      <c r="H942" s="21"/>
      <c r="L942" s="21"/>
      <c r="AA942" s="55"/>
      <c r="AB942" s="55"/>
      <c r="AC942" s="55"/>
      <c r="AD942" s="55"/>
    </row>
    <row r="943" spans="1:30" ht="12.75" customHeight="1" x14ac:dyDescent="0.4">
      <c r="A943" s="50"/>
      <c r="B943" s="50"/>
      <c r="C943" s="82"/>
      <c r="D943" s="84"/>
      <c r="H943" s="21"/>
      <c r="L943" s="21"/>
      <c r="AA943" s="55"/>
      <c r="AB943" s="55"/>
      <c r="AC943" s="55"/>
      <c r="AD943" s="55"/>
    </row>
    <row r="944" spans="1:30" ht="12.75" customHeight="1" x14ac:dyDescent="0.4">
      <c r="A944" s="50"/>
      <c r="B944" s="50"/>
      <c r="C944" s="82"/>
      <c r="D944" s="84"/>
      <c r="H944" s="21"/>
      <c r="L944" s="21"/>
      <c r="AA944" s="55"/>
      <c r="AB944" s="55"/>
      <c r="AC944" s="55"/>
      <c r="AD944" s="55"/>
    </row>
    <row r="945" spans="1:30" ht="12.75" customHeight="1" x14ac:dyDescent="0.4">
      <c r="A945" s="50"/>
      <c r="B945" s="50"/>
      <c r="C945" s="82"/>
      <c r="D945" s="84"/>
      <c r="H945" s="21"/>
      <c r="L945" s="21"/>
      <c r="AA945" s="55"/>
      <c r="AB945" s="55"/>
      <c r="AC945" s="55"/>
      <c r="AD945" s="55"/>
    </row>
    <row r="946" spans="1:30" ht="12.75" customHeight="1" x14ac:dyDescent="0.4">
      <c r="A946" s="50"/>
      <c r="B946" s="50"/>
      <c r="C946" s="82"/>
      <c r="D946" s="84"/>
      <c r="H946" s="21"/>
      <c r="L946" s="21"/>
      <c r="AA946" s="55"/>
      <c r="AB946" s="55"/>
      <c r="AC946" s="55"/>
      <c r="AD946" s="55"/>
    </row>
    <row r="947" spans="1:30" ht="12.75" customHeight="1" x14ac:dyDescent="0.4">
      <c r="A947" s="50"/>
      <c r="B947" s="50"/>
      <c r="C947" s="82"/>
      <c r="D947" s="84"/>
      <c r="H947" s="21"/>
      <c r="L947" s="21"/>
      <c r="AA947" s="55"/>
      <c r="AB947" s="55"/>
      <c r="AC947" s="55"/>
      <c r="AD947" s="55"/>
    </row>
    <row r="948" spans="1:30" ht="12.75" customHeight="1" x14ac:dyDescent="0.4">
      <c r="A948" s="50"/>
      <c r="B948" s="50"/>
      <c r="C948" s="82"/>
      <c r="D948" s="84"/>
      <c r="H948" s="21"/>
      <c r="L948" s="21"/>
      <c r="AA948" s="55"/>
      <c r="AB948" s="55"/>
      <c r="AC948" s="55"/>
      <c r="AD948" s="55"/>
    </row>
    <row r="949" spans="1:30" ht="12.75" customHeight="1" x14ac:dyDescent="0.4">
      <c r="A949" s="50"/>
      <c r="B949" s="50"/>
      <c r="C949" s="82"/>
      <c r="D949" s="84"/>
      <c r="H949" s="21"/>
      <c r="L949" s="21"/>
      <c r="AA949" s="55"/>
      <c r="AB949" s="55"/>
      <c r="AC949" s="55"/>
      <c r="AD949" s="55"/>
    </row>
    <row r="950" spans="1:30" ht="12.75" customHeight="1" x14ac:dyDescent="0.4">
      <c r="A950" s="50"/>
      <c r="B950" s="50"/>
      <c r="C950" s="82"/>
      <c r="D950" s="84"/>
      <c r="H950" s="21"/>
      <c r="L950" s="21"/>
      <c r="AA950" s="55"/>
      <c r="AB950" s="55"/>
      <c r="AC950" s="55"/>
      <c r="AD950" s="55"/>
    </row>
    <row r="951" spans="1:30" ht="12.75" customHeight="1" x14ac:dyDescent="0.4">
      <c r="A951" s="50"/>
      <c r="B951" s="50"/>
      <c r="C951" s="82"/>
      <c r="D951" s="84"/>
      <c r="H951" s="21"/>
      <c r="L951" s="21"/>
      <c r="AA951" s="55"/>
      <c r="AB951" s="55"/>
      <c r="AC951" s="55"/>
      <c r="AD951" s="55"/>
    </row>
    <row r="952" spans="1:30" ht="12.75" customHeight="1" x14ac:dyDescent="0.4">
      <c r="A952" s="50"/>
      <c r="B952" s="50"/>
      <c r="C952" s="82"/>
      <c r="D952" s="84"/>
      <c r="H952" s="21"/>
      <c r="L952" s="21"/>
      <c r="AA952" s="55"/>
      <c r="AB952" s="55"/>
      <c r="AC952" s="55"/>
      <c r="AD952" s="55"/>
    </row>
    <row r="953" spans="1:30" ht="12.75" customHeight="1" x14ac:dyDescent="0.4">
      <c r="A953" s="50"/>
      <c r="B953" s="50"/>
      <c r="C953" s="82"/>
      <c r="D953" s="84"/>
      <c r="H953" s="21"/>
      <c r="L953" s="21"/>
      <c r="AA953" s="55"/>
      <c r="AB953" s="55"/>
      <c r="AC953" s="55"/>
      <c r="AD953" s="55"/>
    </row>
    <row r="954" spans="1:30" ht="12.75" customHeight="1" x14ac:dyDescent="0.4">
      <c r="A954" s="50"/>
      <c r="B954" s="50"/>
      <c r="C954" s="82"/>
      <c r="D954" s="84"/>
      <c r="H954" s="21"/>
      <c r="L954" s="21"/>
      <c r="AA954" s="55"/>
      <c r="AB954" s="55"/>
      <c r="AC954" s="55"/>
      <c r="AD954" s="55"/>
    </row>
    <row r="955" spans="1:30" ht="12.75" customHeight="1" x14ac:dyDescent="0.4">
      <c r="A955" s="50"/>
      <c r="B955" s="50"/>
      <c r="C955" s="82"/>
      <c r="D955" s="84"/>
      <c r="H955" s="21"/>
      <c r="L955" s="21"/>
      <c r="AA955" s="55"/>
      <c r="AB955" s="55"/>
      <c r="AC955" s="55"/>
      <c r="AD955" s="55"/>
    </row>
    <row r="956" spans="1:30" ht="12.75" customHeight="1" x14ac:dyDescent="0.4">
      <c r="A956" s="50"/>
      <c r="B956" s="50"/>
      <c r="C956" s="82"/>
      <c r="D956" s="84"/>
      <c r="H956" s="21"/>
      <c r="L956" s="21"/>
      <c r="AA956" s="55"/>
      <c r="AB956" s="55"/>
      <c r="AC956" s="55"/>
      <c r="AD956" s="55"/>
    </row>
    <row r="957" spans="1:30" ht="12.75" customHeight="1" x14ac:dyDescent="0.4">
      <c r="A957" s="50"/>
      <c r="B957" s="50"/>
      <c r="C957" s="82"/>
      <c r="D957" s="84"/>
      <c r="H957" s="21"/>
      <c r="L957" s="21"/>
      <c r="AA957" s="55"/>
      <c r="AB957" s="55"/>
      <c r="AC957" s="55"/>
      <c r="AD957" s="55"/>
    </row>
    <row r="958" spans="1:30" ht="12.75" customHeight="1" x14ac:dyDescent="0.4">
      <c r="A958" s="50"/>
      <c r="B958" s="50"/>
      <c r="C958" s="82"/>
      <c r="D958" s="84"/>
      <c r="H958" s="21"/>
      <c r="L958" s="21"/>
      <c r="AA958" s="55"/>
      <c r="AB958" s="55"/>
      <c r="AC958" s="55"/>
      <c r="AD958" s="55"/>
    </row>
    <row r="959" spans="1:30" ht="12.75" customHeight="1" x14ac:dyDescent="0.4">
      <c r="A959" s="50"/>
      <c r="B959" s="50"/>
      <c r="C959" s="82"/>
      <c r="D959" s="84"/>
      <c r="H959" s="21"/>
      <c r="L959" s="21"/>
      <c r="AA959" s="55"/>
      <c r="AB959" s="55"/>
      <c r="AC959" s="55"/>
      <c r="AD959" s="55"/>
    </row>
    <row r="960" spans="1:30" ht="12.75" customHeight="1" x14ac:dyDescent="0.4">
      <c r="A960" s="50"/>
      <c r="B960" s="50"/>
      <c r="C960" s="82"/>
      <c r="D960" s="84"/>
      <c r="H960" s="21"/>
      <c r="L960" s="21"/>
      <c r="AA960" s="55"/>
      <c r="AB960" s="55"/>
      <c r="AC960" s="55"/>
      <c r="AD960" s="55"/>
    </row>
    <row r="961" spans="1:30" ht="12.75" customHeight="1" x14ac:dyDescent="0.4">
      <c r="A961" s="50"/>
      <c r="B961" s="50"/>
      <c r="C961" s="82"/>
      <c r="D961" s="84"/>
      <c r="H961" s="21"/>
      <c r="L961" s="21"/>
      <c r="AA961" s="55"/>
      <c r="AB961" s="55"/>
      <c r="AC961" s="55"/>
      <c r="AD961" s="55"/>
    </row>
    <row r="962" spans="1:30" ht="12.75" customHeight="1" x14ac:dyDescent="0.4">
      <c r="A962" s="50"/>
      <c r="B962" s="50"/>
      <c r="C962" s="82"/>
      <c r="D962" s="84"/>
      <c r="H962" s="21"/>
      <c r="L962" s="21"/>
      <c r="AA962" s="55"/>
      <c r="AB962" s="55"/>
      <c r="AC962" s="55"/>
      <c r="AD962" s="55"/>
    </row>
    <row r="963" spans="1:30" ht="12.75" customHeight="1" x14ac:dyDescent="0.4">
      <c r="A963" s="50"/>
      <c r="B963" s="50"/>
      <c r="C963" s="82"/>
      <c r="D963" s="84"/>
      <c r="H963" s="21"/>
      <c r="L963" s="21"/>
      <c r="AA963" s="55"/>
      <c r="AB963" s="55"/>
      <c r="AC963" s="55"/>
      <c r="AD963" s="55"/>
    </row>
    <row r="964" spans="1:30" ht="12.75" customHeight="1" x14ac:dyDescent="0.4">
      <c r="A964" s="50"/>
      <c r="B964" s="50"/>
      <c r="C964" s="82"/>
      <c r="D964" s="84"/>
      <c r="H964" s="21"/>
      <c r="L964" s="21"/>
      <c r="AA964" s="55"/>
      <c r="AB964" s="55"/>
      <c r="AC964" s="55"/>
      <c r="AD964" s="55"/>
    </row>
    <row r="965" spans="1:30" ht="12.75" customHeight="1" x14ac:dyDescent="0.4">
      <c r="A965" s="50"/>
      <c r="B965" s="50"/>
      <c r="C965" s="82"/>
      <c r="D965" s="84"/>
      <c r="H965" s="21"/>
      <c r="L965" s="21"/>
      <c r="AA965" s="55"/>
      <c r="AB965" s="55"/>
      <c r="AC965" s="55"/>
      <c r="AD965" s="55"/>
    </row>
    <row r="966" spans="1:30" ht="12.75" customHeight="1" x14ac:dyDescent="0.4">
      <c r="A966" s="50"/>
      <c r="B966" s="50"/>
      <c r="C966" s="82"/>
      <c r="D966" s="84"/>
      <c r="H966" s="21"/>
      <c r="L966" s="21"/>
      <c r="AA966" s="55"/>
      <c r="AB966" s="55"/>
      <c r="AC966" s="55"/>
      <c r="AD966" s="55"/>
    </row>
    <row r="967" spans="1:30" ht="12.75" customHeight="1" x14ac:dyDescent="0.4">
      <c r="A967" s="50"/>
      <c r="B967" s="50"/>
      <c r="C967" s="82"/>
      <c r="D967" s="84"/>
      <c r="H967" s="21"/>
      <c r="L967" s="21"/>
      <c r="AA967" s="55"/>
      <c r="AB967" s="55"/>
      <c r="AC967" s="55"/>
      <c r="AD967" s="55"/>
    </row>
    <row r="968" spans="1:30" ht="12.75" customHeight="1" x14ac:dyDescent="0.4">
      <c r="A968" s="50"/>
      <c r="B968" s="50"/>
      <c r="C968" s="82"/>
      <c r="D968" s="84"/>
      <c r="H968" s="21"/>
      <c r="L968" s="21"/>
      <c r="AA968" s="55"/>
      <c r="AB968" s="55"/>
      <c r="AC968" s="55"/>
      <c r="AD968" s="55"/>
    </row>
    <row r="969" spans="1:30" ht="12.75" customHeight="1" x14ac:dyDescent="0.4">
      <c r="A969" s="50"/>
      <c r="B969" s="50"/>
      <c r="C969" s="82"/>
      <c r="D969" s="84"/>
      <c r="H969" s="21"/>
      <c r="L969" s="21"/>
      <c r="AA969" s="55"/>
      <c r="AB969" s="55"/>
      <c r="AC969" s="55"/>
      <c r="AD969" s="55"/>
    </row>
    <row r="970" spans="1:30" ht="12.75" customHeight="1" x14ac:dyDescent="0.4">
      <c r="A970" s="50"/>
      <c r="B970" s="50"/>
      <c r="C970" s="82"/>
      <c r="D970" s="84"/>
      <c r="H970" s="21"/>
      <c r="L970" s="21"/>
      <c r="AA970" s="55"/>
      <c r="AB970" s="55"/>
      <c r="AC970" s="55"/>
      <c r="AD970" s="55"/>
    </row>
    <row r="971" spans="1:30" ht="12.75" customHeight="1" x14ac:dyDescent="0.4">
      <c r="A971" s="50"/>
      <c r="B971" s="50"/>
      <c r="C971" s="82"/>
      <c r="D971" s="84"/>
      <c r="H971" s="21"/>
      <c r="L971" s="21"/>
      <c r="AA971" s="55"/>
      <c r="AB971" s="55"/>
      <c r="AC971" s="55"/>
      <c r="AD971" s="55"/>
    </row>
    <row r="972" spans="1:30" ht="12.75" customHeight="1" x14ac:dyDescent="0.4">
      <c r="A972" s="50"/>
      <c r="B972" s="50"/>
      <c r="C972" s="82"/>
      <c r="D972" s="84"/>
      <c r="H972" s="21"/>
      <c r="L972" s="21"/>
      <c r="AA972" s="55"/>
      <c r="AB972" s="55"/>
      <c r="AC972" s="55"/>
      <c r="AD972" s="55"/>
    </row>
    <row r="973" spans="1:30" ht="12.75" customHeight="1" x14ac:dyDescent="0.4">
      <c r="A973" s="50"/>
      <c r="B973" s="50"/>
      <c r="C973" s="82"/>
      <c r="D973" s="84"/>
      <c r="H973" s="21"/>
      <c r="L973" s="21"/>
      <c r="AA973" s="55"/>
      <c r="AB973" s="55"/>
      <c r="AC973" s="55"/>
      <c r="AD973" s="55"/>
    </row>
    <row r="974" spans="1:30" ht="12.75" customHeight="1" x14ac:dyDescent="0.4">
      <c r="A974" s="50"/>
      <c r="B974" s="50"/>
      <c r="C974" s="82"/>
      <c r="D974" s="84"/>
      <c r="H974" s="21"/>
      <c r="L974" s="21"/>
      <c r="AA974" s="55"/>
      <c r="AB974" s="55"/>
      <c r="AC974" s="55"/>
      <c r="AD974" s="55"/>
    </row>
    <row r="975" spans="1:30" ht="12.75" customHeight="1" x14ac:dyDescent="0.4">
      <c r="A975" s="50"/>
      <c r="B975" s="50"/>
      <c r="C975" s="82"/>
      <c r="D975" s="84"/>
      <c r="H975" s="21"/>
      <c r="L975" s="21"/>
      <c r="AA975" s="55"/>
      <c r="AB975" s="55"/>
      <c r="AC975" s="55"/>
      <c r="AD975" s="55"/>
    </row>
    <row r="976" spans="1:30" ht="12.75" customHeight="1" x14ac:dyDescent="0.4">
      <c r="A976" s="50"/>
      <c r="B976" s="50"/>
      <c r="C976" s="82"/>
      <c r="D976" s="84"/>
      <c r="H976" s="21"/>
      <c r="L976" s="21"/>
      <c r="AA976" s="55"/>
      <c r="AB976" s="55"/>
      <c r="AC976" s="55"/>
      <c r="AD976" s="55"/>
    </row>
    <row r="977" spans="1:30" ht="12.75" customHeight="1" x14ac:dyDescent="0.4">
      <c r="A977" s="50"/>
      <c r="B977" s="50"/>
      <c r="C977" s="82"/>
      <c r="D977" s="84"/>
      <c r="H977" s="21"/>
      <c r="L977" s="21"/>
      <c r="AA977" s="55"/>
      <c r="AB977" s="55"/>
      <c r="AC977" s="55"/>
      <c r="AD977" s="55"/>
    </row>
    <row r="978" spans="1:30" ht="12.75" customHeight="1" x14ac:dyDescent="0.4">
      <c r="A978" s="50"/>
      <c r="B978" s="50"/>
      <c r="C978" s="82"/>
      <c r="D978" s="84"/>
      <c r="H978" s="21"/>
      <c r="L978" s="21"/>
      <c r="AA978" s="55"/>
      <c r="AB978" s="55"/>
      <c r="AC978" s="55"/>
      <c r="AD978" s="55"/>
    </row>
    <row r="979" spans="1:30" ht="12.75" customHeight="1" x14ac:dyDescent="0.4">
      <c r="A979" s="50"/>
      <c r="B979" s="50"/>
      <c r="C979" s="82"/>
      <c r="D979" s="84"/>
      <c r="H979" s="21"/>
      <c r="L979" s="21"/>
      <c r="AA979" s="55"/>
      <c r="AB979" s="55"/>
      <c r="AC979" s="55"/>
      <c r="AD979" s="55"/>
    </row>
    <row r="980" spans="1:30" ht="12.75" customHeight="1" x14ac:dyDescent="0.4">
      <c r="A980" s="50"/>
      <c r="B980" s="50"/>
      <c r="C980" s="82"/>
      <c r="D980" s="84"/>
      <c r="H980" s="21"/>
      <c r="L980" s="21"/>
      <c r="AA980" s="55"/>
      <c r="AB980" s="55"/>
      <c r="AC980" s="55"/>
      <c r="AD980" s="55"/>
    </row>
    <row r="981" spans="1:30" ht="12.75" customHeight="1" x14ac:dyDescent="0.4">
      <c r="A981" s="50"/>
      <c r="B981" s="50"/>
      <c r="C981" s="82"/>
      <c r="D981" s="84"/>
      <c r="H981" s="21"/>
      <c r="L981" s="21"/>
      <c r="AA981" s="55"/>
      <c r="AB981" s="55"/>
      <c r="AC981" s="55"/>
      <c r="AD981" s="55"/>
    </row>
    <row r="982" spans="1:30" ht="12.75" customHeight="1" x14ac:dyDescent="0.4">
      <c r="A982" s="50"/>
      <c r="B982" s="50"/>
      <c r="C982" s="82"/>
      <c r="D982" s="84"/>
      <c r="H982" s="21"/>
      <c r="L982" s="21"/>
      <c r="AA982" s="55"/>
      <c r="AB982" s="55"/>
      <c r="AC982" s="55"/>
      <c r="AD982" s="55"/>
    </row>
    <row r="983" spans="1:30" ht="12.75" customHeight="1" x14ac:dyDescent="0.4">
      <c r="A983" s="50"/>
      <c r="B983" s="50"/>
      <c r="C983" s="82"/>
      <c r="D983" s="84"/>
      <c r="H983" s="21"/>
      <c r="L983" s="21"/>
      <c r="AA983" s="55"/>
      <c r="AB983" s="55"/>
      <c r="AC983" s="55"/>
      <c r="AD983" s="55"/>
    </row>
    <row r="984" spans="1:30" ht="12.75" customHeight="1" x14ac:dyDescent="0.4">
      <c r="A984" s="50"/>
      <c r="B984" s="50"/>
      <c r="C984" s="82"/>
      <c r="D984" s="84"/>
      <c r="H984" s="21"/>
      <c r="L984" s="21"/>
      <c r="AA984" s="55"/>
      <c r="AB984" s="55"/>
      <c r="AC984" s="55"/>
      <c r="AD984" s="55"/>
    </row>
    <row r="985" spans="1:30" ht="12.75" customHeight="1" x14ac:dyDescent="0.4">
      <c r="A985" s="50"/>
      <c r="B985" s="50"/>
      <c r="C985" s="82"/>
      <c r="D985" s="84"/>
      <c r="H985" s="21"/>
      <c r="L985" s="21"/>
      <c r="AA985" s="55"/>
      <c r="AB985" s="55"/>
      <c r="AC985" s="55"/>
      <c r="AD985" s="55"/>
    </row>
    <row r="986" spans="1:30" ht="12.75" customHeight="1" x14ac:dyDescent="0.4">
      <c r="A986" s="50"/>
      <c r="B986" s="50"/>
      <c r="C986" s="82"/>
      <c r="D986" s="84"/>
      <c r="H986" s="21"/>
      <c r="L986" s="21"/>
      <c r="AA986" s="55"/>
      <c r="AB986" s="55"/>
      <c r="AC986" s="55"/>
      <c r="AD986" s="55"/>
    </row>
    <row r="987" spans="1:30" ht="12.75" customHeight="1" x14ac:dyDescent="0.4">
      <c r="A987" s="50"/>
      <c r="B987" s="50"/>
      <c r="C987" s="82"/>
      <c r="D987" s="84"/>
      <c r="H987" s="21"/>
      <c r="L987" s="21"/>
      <c r="AA987" s="55"/>
      <c r="AB987" s="55"/>
      <c r="AC987" s="55"/>
      <c r="AD987" s="55"/>
    </row>
    <row r="988" spans="1:30" ht="12.75" customHeight="1" x14ac:dyDescent="0.4">
      <c r="A988" s="50"/>
      <c r="B988" s="50"/>
      <c r="C988" s="82"/>
      <c r="D988" s="84"/>
      <c r="H988" s="21"/>
      <c r="L988" s="21"/>
      <c r="AA988" s="55"/>
      <c r="AB988" s="55"/>
      <c r="AC988" s="55"/>
      <c r="AD988" s="55"/>
    </row>
    <row r="989" spans="1:30" ht="12.75" customHeight="1" x14ac:dyDescent="0.4">
      <c r="A989" s="50"/>
      <c r="B989" s="50"/>
      <c r="C989" s="82"/>
      <c r="D989" s="84"/>
      <c r="H989" s="21"/>
      <c r="L989" s="21"/>
      <c r="AA989" s="55"/>
      <c r="AB989" s="55"/>
      <c r="AC989" s="55"/>
      <c r="AD989" s="55"/>
    </row>
    <row r="990" spans="1:30" ht="12.75" customHeight="1" x14ac:dyDescent="0.4">
      <c r="A990" s="50"/>
      <c r="B990" s="50"/>
      <c r="C990" s="82"/>
      <c r="D990" s="84"/>
      <c r="H990" s="21"/>
      <c r="L990" s="21"/>
      <c r="AA990" s="55"/>
      <c r="AB990" s="55"/>
      <c r="AC990" s="55"/>
      <c r="AD990" s="55"/>
    </row>
    <row r="991" spans="1:30" ht="12.75" customHeight="1" x14ac:dyDescent="0.4">
      <c r="A991" s="50"/>
      <c r="B991" s="50"/>
      <c r="C991" s="82"/>
      <c r="D991" s="84"/>
      <c r="H991" s="21"/>
      <c r="L991" s="21"/>
      <c r="AA991" s="55"/>
      <c r="AB991" s="55"/>
      <c r="AC991" s="55"/>
      <c r="AD991" s="55"/>
    </row>
    <row r="992" spans="1:30" ht="12.75" customHeight="1" x14ac:dyDescent="0.4">
      <c r="A992" s="50"/>
      <c r="B992" s="50"/>
      <c r="C992" s="82"/>
      <c r="D992" s="84"/>
      <c r="H992" s="21"/>
      <c r="L992" s="21"/>
      <c r="AA992" s="55"/>
      <c r="AB992" s="55"/>
      <c r="AC992" s="55"/>
      <c r="AD992" s="55"/>
    </row>
    <row r="993" spans="1:30" ht="12.75" customHeight="1" x14ac:dyDescent="0.4">
      <c r="A993" s="50"/>
      <c r="B993" s="50"/>
      <c r="C993" s="82"/>
      <c r="D993" s="84"/>
      <c r="H993" s="21"/>
      <c r="L993" s="21"/>
      <c r="AA993" s="55"/>
      <c r="AB993" s="55"/>
      <c r="AC993" s="55"/>
      <c r="AD993" s="55"/>
    </row>
    <row r="994" spans="1:30" ht="12.75" customHeight="1" x14ac:dyDescent="0.4">
      <c r="A994" s="50"/>
      <c r="B994" s="50"/>
      <c r="C994" s="82"/>
      <c r="D994" s="84"/>
      <c r="H994" s="21"/>
      <c r="L994" s="21"/>
      <c r="AA994" s="55"/>
      <c r="AB994" s="55"/>
      <c r="AC994" s="55"/>
      <c r="AD994" s="55"/>
    </row>
    <row r="995" spans="1:30" ht="12.75" customHeight="1" x14ac:dyDescent="0.4">
      <c r="A995" s="50"/>
      <c r="B995" s="50"/>
      <c r="C995" s="82"/>
      <c r="D995" s="84"/>
      <c r="H995" s="21"/>
      <c r="L995" s="21"/>
      <c r="AA995" s="55"/>
      <c r="AB995" s="55"/>
      <c r="AC995" s="55"/>
      <c r="AD995" s="55"/>
    </row>
    <row r="996" spans="1:30" ht="12.75" customHeight="1" x14ac:dyDescent="0.4">
      <c r="A996" s="50"/>
      <c r="B996" s="50"/>
      <c r="C996" s="82"/>
      <c r="D996" s="84"/>
      <c r="H996" s="21"/>
      <c r="L996" s="21"/>
      <c r="AA996" s="55"/>
      <c r="AB996" s="55"/>
      <c r="AC996" s="55"/>
      <c r="AD996" s="55"/>
    </row>
    <row r="997" spans="1:30" ht="12.75" customHeight="1" x14ac:dyDescent="0.4">
      <c r="A997" s="50"/>
      <c r="B997" s="50"/>
      <c r="C997" s="82"/>
      <c r="D997" s="84"/>
      <c r="H997" s="21"/>
      <c r="L997" s="21"/>
      <c r="AA997" s="55"/>
      <c r="AB997" s="55"/>
      <c r="AC997" s="55"/>
      <c r="AD997" s="55"/>
    </row>
    <row r="998" spans="1:30" ht="12.75" customHeight="1" x14ac:dyDescent="0.4">
      <c r="A998" s="50"/>
      <c r="B998" s="50"/>
      <c r="C998" s="82"/>
      <c r="D998" s="84"/>
      <c r="H998" s="21"/>
      <c r="L998" s="21"/>
      <c r="AA998" s="55"/>
      <c r="AB998" s="55"/>
      <c r="AC998" s="55"/>
      <c r="AD998" s="55"/>
    </row>
    <row r="999" spans="1:30" ht="12.75" customHeight="1" x14ac:dyDescent="0.4">
      <c r="A999" s="50"/>
      <c r="B999" s="50"/>
      <c r="C999" s="82"/>
      <c r="D999" s="84"/>
      <c r="H999" s="21"/>
      <c r="L999" s="21"/>
      <c r="AA999" s="55"/>
      <c r="AB999" s="55"/>
      <c r="AC999" s="55"/>
      <c r="AD999" s="55"/>
    </row>
    <row r="1000" spans="1:30" ht="12.75" customHeight="1" x14ac:dyDescent="0.4">
      <c r="A1000" s="50"/>
      <c r="B1000" s="50"/>
      <c r="C1000" s="82"/>
      <c r="D1000" s="84"/>
      <c r="H1000" s="21"/>
      <c r="L1000" s="21"/>
      <c r="AA1000" s="55"/>
      <c r="AB1000" s="55"/>
      <c r="AC1000" s="55"/>
      <c r="AD1000" s="55"/>
    </row>
  </sheetData>
  <mergeCells count="8">
    <mergeCell ref="S115:T115"/>
    <mergeCell ref="S124:W125"/>
    <mergeCell ref="S126:W126"/>
    <mergeCell ref="P3:W4"/>
    <mergeCell ref="P5:W5"/>
    <mergeCell ref="T62:X63"/>
    <mergeCell ref="W67:X67"/>
    <mergeCell ref="W99:X99"/>
  </mergeCells>
  <pageMargins left="0.14000000000000001" right="0.26" top="0.2" bottom="0.28999999999999998" header="0" footer="0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0"/>
  <sheetViews>
    <sheetView showGridLines="0" workbookViewId="0"/>
  </sheetViews>
  <sheetFormatPr defaultColWidth="12.59765625" defaultRowHeight="15" customHeight="1" x14ac:dyDescent="0.35"/>
  <cols>
    <col min="1" max="1" width="4.3984375" customWidth="1"/>
    <col min="2" max="2" width="21.73046875" customWidth="1"/>
    <col min="3" max="3" width="4.73046875" customWidth="1"/>
    <col min="4" max="5" width="0.73046875" customWidth="1"/>
    <col min="6" max="6" width="20.73046875" customWidth="1"/>
    <col min="7" max="7" width="4.73046875" customWidth="1"/>
    <col min="8" max="8" width="0.73046875" customWidth="1"/>
    <col min="9" max="9" width="1" customWidth="1"/>
    <col min="10" max="10" width="20.73046875" customWidth="1"/>
    <col min="11" max="11" width="4.73046875" customWidth="1"/>
    <col min="12" max="12" width="1" customWidth="1"/>
    <col min="13" max="13" width="1.265625" customWidth="1"/>
    <col min="14" max="14" width="20.73046875" customWidth="1"/>
    <col min="15" max="15" width="4.73046875" customWidth="1"/>
    <col min="16" max="17" width="1" customWidth="1"/>
    <col min="18" max="18" width="20.73046875" customWidth="1"/>
    <col min="19" max="19" width="4.73046875" customWidth="1"/>
    <col min="20" max="21" width="0.73046875" customWidth="1"/>
    <col min="22" max="26" width="8.59765625" customWidth="1"/>
  </cols>
  <sheetData>
    <row r="1" spans="1:20" ht="12.75" customHeight="1" x14ac:dyDescent="0.4">
      <c r="A1" s="2">
        <v>1</v>
      </c>
      <c r="B1" s="85" t="str">
        <f>VLOOKUP(A1,Champ!AC$1:AD$64,2,FALSE)</f>
        <v>TARC Simon Singleton</v>
      </c>
      <c r="C1" s="86">
        <v>1</v>
      </c>
      <c r="D1" s="57"/>
      <c r="F1" s="7"/>
      <c r="G1" s="76"/>
      <c r="J1" s="7"/>
      <c r="K1" s="76"/>
      <c r="O1" s="76"/>
      <c r="S1" s="76"/>
    </row>
    <row r="2" spans="1:20" ht="12.75" customHeight="1" x14ac:dyDescent="0.4">
      <c r="A2" s="2">
        <v>64</v>
      </c>
      <c r="B2" s="87" t="str">
        <f>VLOOKUP(A2,Champ!AC$1:AD$64,2,FALSE)</f>
        <v>BYE28</v>
      </c>
      <c r="C2" s="86"/>
      <c r="D2" s="27"/>
      <c r="E2" s="57"/>
      <c r="F2" s="88" t="str">
        <f>IF(C1&gt;C2,B1,IF(C2&gt;C1,B2,""))</f>
        <v>TARC Simon Singleton</v>
      </c>
      <c r="G2" s="86">
        <v>3</v>
      </c>
      <c r="H2" s="63"/>
      <c r="J2" s="7"/>
      <c r="K2" s="76"/>
      <c r="O2" s="76"/>
      <c r="S2" s="76"/>
    </row>
    <row r="3" spans="1:20" ht="12.75" customHeight="1" x14ac:dyDescent="0.4">
      <c r="A3" s="2">
        <v>33</v>
      </c>
      <c r="B3" s="89" t="str">
        <f>VLOOKUP(A3,Champ!AC$1:AD$64,2,FALSE)</f>
        <v>TOK Jenny Cook</v>
      </c>
      <c r="C3" s="86">
        <v>1</v>
      </c>
      <c r="D3" s="36"/>
      <c r="F3" s="90" t="str">
        <f>IF(C3&gt;C4,B3,IF(C4&gt;C3,B4,""))</f>
        <v>TOK Gill Mitchell</v>
      </c>
      <c r="G3" s="86">
        <v>0</v>
      </c>
      <c r="H3" s="32"/>
      <c r="J3" s="7"/>
      <c r="K3" s="76"/>
      <c r="N3" s="132" t="str">
        <f>sections!B1</f>
        <v>CNZ North Islands 2024</v>
      </c>
      <c r="O3" s="124"/>
      <c r="P3" s="124"/>
      <c r="Q3" s="124"/>
      <c r="R3" s="124"/>
      <c r="S3" s="76"/>
    </row>
    <row r="4" spans="1:20" ht="12.75" customHeight="1" x14ac:dyDescent="0.4">
      <c r="A4" s="2">
        <v>32</v>
      </c>
      <c r="B4" s="91" t="str">
        <f>VLOOKUP(A4,Champ!AC$1:AD$64,2,FALSE)</f>
        <v>TOK Gill Mitchell</v>
      </c>
      <c r="C4" s="86">
        <v>3</v>
      </c>
      <c r="F4" s="7"/>
      <c r="G4" s="76"/>
      <c r="H4" s="32"/>
      <c r="I4" s="63"/>
      <c r="J4" s="88" t="str">
        <f>IF(G2&gt;G3,F2,IF(G3&gt;G2,F3,""))</f>
        <v>TARC Simon Singleton</v>
      </c>
      <c r="K4" s="86">
        <v>3</v>
      </c>
      <c r="L4" s="57"/>
      <c r="N4" s="124"/>
      <c r="O4" s="124"/>
      <c r="P4" s="124"/>
      <c r="Q4" s="124"/>
      <c r="R4" s="124"/>
      <c r="S4" s="76"/>
    </row>
    <row r="5" spans="1:20" ht="12.75" customHeight="1" x14ac:dyDescent="0.4">
      <c r="A5" s="2">
        <v>17</v>
      </c>
      <c r="B5" s="85" t="str">
        <f>VLOOKUP(A5,Champ!AC$1:AD$64,2,FALSE)</f>
        <v>MNU Phillip Evans</v>
      </c>
      <c r="C5" s="86">
        <v>1</v>
      </c>
      <c r="D5" s="57"/>
      <c r="F5" s="7"/>
      <c r="G5" s="76"/>
      <c r="H5" s="32"/>
      <c r="J5" s="90" t="str">
        <f>IF(G6&gt;G7,F6,IF(G7&gt;G6,F7,""))</f>
        <v>MNU Phillip Evans</v>
      </c>
      <c r="K5" s="86">
        <v>2</v>
      </c>
      <c r="L5" s="32"/>
      <c r="N5" s="133" t="str">
        <f>sections!D1</f>
        <v>31/5/24 - 2/6/24</v>
      </c>
      <c r="O5" s="124"/>
      <c r="P5" s="124"/>
      <c r="Q5" s="124"/>
      <c r="R5" s="124"/>
      <c r="S5" s="76"/>
    </row>
    <row r="6" spans="1:20" ht="12.75" customHeight="1" x14ac:dyDescent="0.4">
      <c r="A6" s="2">
        <v>48</v>
      </c>
      <c r="B6" s="87" t="str">
        <f>VLOOKUP(A6,Champ!AC$1:AD$64,2,FALSE)</f>
        <v>BYE3</v>
      </c>
      <c r="C6" s="86"/>
      <c r="D6" s="27"/>
      <c r="E6" s="57"/>
      <c r="F6" s="92" t="str">
        <f>IF(C5&gt;C6,B5,IF(C6&gt;C5,B6,""))</f>
        <v>MNU Phillip Evans</v>
      </c>
      <c r="G6" s="86">
        <v>3</v>
      </c>
      <c r="H6" s="36"/>
      <c r="J6" s="7"/>
      <c r="K6" s="76"/>
      <c r="L6" s="32"/>
      <c r="O6" s="76"/>
      <c r="S6" s="76"/>
    </row>
    <row r="7" spans="1:20" ht="12.75" customHeight="1" x14ac:dyDescent="0.4">
      <c r="A7" s="2">
        <v>49</v>
      </c>
      <c r="B7" s="93" t="str">
        <f>VLOOKUP(A7,Champ!AC$1:AD$64,2,FALSE)</f>
        <v>BYE5</v>
      </c>
      <c r="C7" s="86"/>
      <c r="D7" s="36"/>
      <c r="F7" s="94" t="str">
        <f>IF(C7&gt;C8,B7,IF(C8&gt;C7,B8,""))</f>
        <v>TGA Sam Bishop</v>
      </c>
      <c r="G7" s="86">
        <v>1</v>
      </c>
      <c r="J7" s="7"/>
      <c r="K7" s="76"/>
      <c r="L7" s="32"/>
      <c r="O7" s="76"/>
      <c r="S7" s="76"/>
    </row>
    <row r="8" spans="1:20" ht="12.75" customHeight="1" x14ac:dyDescent="0.4">
      <c r="A8" s="2">
        <v>16</v>
      </c>
      <c r="B8" s="91" t="str">
        <f>VLOOKUP(A8,Champ!AC$1:AD$64,2,FALSE)</f>
        <v>TGA Sam Bishop</v>
      </c>
      <c r="C8" s="86">
        <v>1</v>
      </c>
      <c r="F8" s="7"/>
      <c r="G8" s="76"/>
      <c r="J8" s="7"/>
      <c r="K8" s="76"/>
      <c r="L8" s="32"/>
      <c r="M8" s="57"/>
      <c r="N8" s="88" t="str">
        <f>IF(K4&gt;K5,J4,IF(K5&gt;K4,J5,""))</f>
        <v>TARC Simon Singleton</v>
      </c>
      <c r="O8" s="86">
        <v>3</v>
      </c>
      <c r="P8" s="57"/>
      <c r="S8" s="76"/>
    </row>
    <row r="9" spans="1:20" ht="12.75" customHeight="1" x14ac:dyDescent="0.4">
      <c r="A9" s="2">
        <v>9</v>
      </c>
      <c r="B9" s="85" t="str">
        <f>VLOOKUP(A9,Champ!AC$1:AD$64,2,FALSE)</f>
        <v>OTAK Laurence Bishop</v>
      </c>
      <c r="C9" s="86">
        <v>1</v>
      </c>
      <c r="D9" s="57"/>
      <c r="F9" s="7"/>
      <c r="G9" s="76"/>
      <c r="J9" s="7"/>
      <c r="K9" s="76"/>
      <c r="L9" s="32"/>
      <c r="N9" s="90" t="str">
        <f>IF(K12&gt;K13,J12,IF(K13&gt;K12,J13,""))</f>
        <v>MNU Glen Coutts</v>
      </c>
      <c r="O9" s="86">
        <v>0</v>
      </c>
      <c r="P9" s="32"/>
      <c r="S9" s="76"/>
    </row>
    <row r="10" spans="1:20" ht="12.75" customHeight="1" x14ac:dyDescent="0.4">
      <c r="A10" s="2">
        <v>56</v>
      </c>
      <c r="B10" s="87" t="str">
        <f>VLOOKUP(A10,Champ!AC$1:AD$64,2,FALSE)</f>
        <v>BYE16</v>
      </c>
      <c r="C10" s="86"/>
      <c r="D10" s="27"/>
      <c r="E10" s="57"/>
      <c r="F10" s="88" t="str">
        <f>IF(C9&gt;C10,B9,IF(C10&gt;C9,B10,""))</f>
        <v>OTAK Laurence Bishop</v>
      </c>
      <c r="G10" s="86">
        <v>0</v>
      </c>
      <c r="H10" s="57"/>
      <c r="J10" s="7"/>
      <c r="K10" s="76"/>
      <c r="L10" s="32"/>
      <c r="O10" s="76"/>
      <c r="P10" s="32"/>
      <c r="S10" s="76"/>
    </row>
    <row r="11" spans="1:20" ht="12.75" customHeight="1" x14ac:dyDescent="0.4">
      <c r="A11" s="2">
        <v>41</v>
      </c>
      <c r="B11" s="89" t="str">
        <f>VLOOKUP(A11,Champ!AC$1:AD$64,2,FALSE)</f>
        <v xml:space="preserve">TGA Brendan McLean </v>
      </c>
      <c r="C11" s="86">
        <v>3</v>
      </c>
      <c r="D11" s="36"/>
      <c r="F11" s="90" t="str">
        <f>IF(C11&gt;C12,B11,IF(C12&gt;C11,B12,""))</f>
        <v xml:space="preserve">TGA Brendan McLean </v>
      </c>
      <c r="G11" s="86">
        <v>3</v>
      </c>
      <c r="H11" s="32"/>
      <c r="J11" s="7"/>
      <c r="K11" s="76"/>
      <c r="L11" s="32"/>
      <c r="O11" s="76"/>
      <c r="P11" s="32"/>
      <c r="S11" s="76"/>
    </row>
    <row r="12" spans="1:20" ht="12.75" customHeight="1" x14ac:dyDescent="0.4">
      <c r="A12" s="2">
        <v>24</v>
      </c>
      <c r="B12" s="91" t="str">
        <f>VLOOKUP(A12,Champ!AC$1:AD$64,2,FALSE)</f>
        <v>NPL Ashleigh Allen</v>
      </c>
      <c r="C12" s="86">
        <v>2</v>
      </c>
      <c r="F12" s="7"/>
      <c r="G12" s="76"/>
      <c r="H12" s="32"/>
      <c r="I12" s="63"/>
      <c r="J12" s="92" t="str">
        <f>IF(G10&gt;G11,F10,IF(G11&gt;G10,F11,""))</f>
        <v xml:space="preserve">TGA Brendan McLean </v>
      </c>
      <c r="K12" s="86">
        <v>1</v>
      </c>
      <c r="L12" s="36"/>
      <c r="O12" s="76"/>
      <c r="P12" s="32"/>
      <c r="R12" s="2"/>
      <c r="S12" s="76"/>
    </row>
    <row r="13" spans="1:20" ht="12.75" customHeight="1" x14ac:dyDescent="0.4">
      <c r="A13" s="2">
        <v>25</v>
      </c>
      <c r="B13" s="85" t="str">
        <f>VLOOKUP(A13,Champ!AC$1:AD$64,2,FALSE)</f>
        <v>MNU Glen Coutts</v>
      </c>
      <c r="C13" s="86">
        <v>3</v>
      </c>
      <c r="D13" s="57"/>
      <c r="F13" s="7"/>
      <c r="G13" s="76"/>
      <c r="H13" s="32"/>
      <c r="J13" s="94" t="str">
        <f>IF(G14&gt;G15,F14,IF(G15&gt;G14,F15,""))</f>
        <v>MNU Glen Coutts</v>
      </c>
      <c r="K13" s="86">
        <v>3</v>
      </c>
      <c r="O13" s="76"/>
      <c r="P13" s="32"/>
      <c r="S13" s="76"/>
    </row>
    <row r="14" spans="1:20" ht="12.75" customHeight="1" x14ac:dyDescent="0.4">
      <c r="A14" s="2">
        <v>40</v>
      </c>
      <c r="B14" s="95" t="str">
        <f>VLOOKUP(A14,Champ!AC$1:AD$64,2,FALSE)</f>
        <v>HEN Titi Salepea</v>
      </c>
      <c r="C14" s="86">
        <v>1</v>
      </c>
      <c r="D14" s="27"/>
      <c r="E14" s="57"/>
      <c r="F14" s="92" t="str">
        <f>IF(C13&gt;C14,B13,IF(C14&gt;C13,B14,""))</f>
        <v>MNU Glen Coutts</v>
      </c>
      <c r="G14" s="86">
        <v>3</v>
      </c>
      <c r="H14" s="36"/>
      <c r="J14" s="7"/>
      <c r="K14" s="76"/>
      <c r="O14" s="76"/>
      <c r="P14" s="32"/>
      <c r="S14" s="76"/>
    </row>
    <row r="15" spans="1:20" ht="12.75" customHeight="1" x14ac:dyDescent="0.4">
      <c r="A15" s="2">
        <v>57</v>
      </c>
      <c r="B15" s="93" t="str">
        <f>VLOOKUP(A15,Champ!AC$1:AD$64,2,FALSE)</f>
        <v>BYE17</v>
      </c>
      <c r="C15" s="86"/>
      <c r="D15" s="36"/>
      <c r="F15" s="94" t="str">
        <f>IF(C15&gt;C16,B15,IF(C16&gt;C15,B16,""))</f>
        <v>PAT Frank Edwards</v>
      </c>
      <c r="G15" s="86">
        <v>1</v>
      </c>
      <c r="J15" s="7"/>
      <c r="K15" s="76"/>
      <c r="O15" s="76"/>
      <c r="P15" s="32"/>
      <c r="S15" s="76"/>
    </row>
    <row r="16" spans="1:20" ht="12.75" customHeight="1" x14ac:dyDescent="0.4">
      <c r="A16" s="2">
        <v>8</v>
      </c>
      <c r="B16" s="91" t="str">
        <f>VLOOKUP(A16,Champ!AC$1:AD$64,2,FALSE)</f>
        <v>PAT Frank Edwards</v>
      </c>
      <c r="C16" s="86">
        <v>1</v>
      </c>
      <c r="F16" s="7"/>
      <c r="G16" s="76"/>
      <c r="J16" s="7" t="s">
        <v>734</v>
      </c>
      <c r="K16" s="76"/>
      <c r="O16" s="76"/>
      <c r="P16" s="32"/>
      <c r="Q16" s="57"/>
      <c r="R16" s="88" t="str">
        <f>IF(O8&gt;O9,N8,IF(O9&gt;O8,N9,""))</f>
        <v>TARC Simon Singleton</v>
      </c>
      <c r="S16" s="86">
        <v>4</v>
      </c>
      <c r="T16" s="57"/>
    </row>
    <row r="17" spans="1:21" ht="12.75" customHeight="1" x14ac:dyDescent="0.4">
      <c r="A17" s="2">
        <v>5</v>
      </c>
      <c r="B17" s="85" t="str">
        <f>VLOOKUP(A17,Champ!AC$1:AD$64,2,FALSE)</f>
        <v>MNU Marino Hapi</v>
      </c>
      <c r="C17" s="86">
        <v>1</v>
      </c>
      <c r="D17" s="57"/>
      <c r="F17" s="7"/>
      <c r="G17" s="76"/>
      <c r="J17" s="7"/>
      <c r="K17" s="76"/>
      <c r="O17" s="76"/>
      <c r="P17" s="32"/>
      <c r="R17" s="90" t="str">
        <f>IF(O24&gt;O25,N24,IF(O25&gt;O24,N25,""))</f>
        <v>MNU Marino Hapi</v>
      </c>
      <c r="S17" s="86">
        <v>1</v>
      </c>
      <c r="T17" s="32"/>
    </row>
    <row r="18" spans="1:21" ht="12.75" customHeight="1" x14ac:dyDescent="0.4">
      <c r="A18" s="2">
        <v>60</v>
      </c>
      <c r="B18" s="87" t="str">
        <f>VLOOKUP(A18,Champ!AC$1:AD$64,2,FALSE)</f>
        <v>BYE21</v>
      </c>
      <c r="C18" s="86"/>
      <c r="D18" s="27"/>
      <c r="E18" s="57"/>
      <c r="F18" s="88" t="str">
        <f>IF(C17&gt;C18,B17,IF(C18&gt;C17,B18,""))</f>
        <v>MNU Marino Hapi</v>
      </c>
      <c r="G18" s="86">
        <v>3</v>
      </c>
      <c r="H18" s="57"/>
      <c r="J18" s="7"/>
      <c r="K18" s="76"/>
      <c r="O18" s="76"/>
      <c r="P18" s="32"/>
      <c r="R18" s="129"/>
      <c r="S18" s="124"/>
      <c r="T18" s="32"/>
    </row>
    <row r="19" spans="1:21" ht="12.75" customHeight="1" x14ac:dyDescent="0.4">
      <c r="A19" s="2">
        <v>37</v>
      </c>
      <c r="B19" s="89" t="str">
        <f>VLOOKUP(A19,Champ!AC$1:AD$64,2,FALSE)</f>
        <v>TGA Jimmy Stewart</v>
      </c>
      <c r="C19" s="86">
        <v>3</v>
      </c>
      <c r="D19" s="36"/>
      <c r="F19" s="90" t="str">
        <f>IF(C19&gt;C20,B19,IF(C20&gt;C19,B20,""))</f>
        <v>TGA Jimmy Stewart</v>
      </c>
      <c r="G19" s="86">
        <v>0</v>
      </c>
      <c r="H19" s="32"/>
      <c r="J19" s="7"/>
      <c r="K19" s="76"/>
      <c r="O19" s="76"/>
      <c r="P19" s="32"/>
      <c r="R19" s="76" t="s">
        <v>730</v>
      </c>
      <c r="S19" s="76"/>
      <c r="T19" s="32"/>
    </row>
    <row r="20" spans="1:21" ht="12.75" customHeight="1" x14ac:dyDescent="0.4">
      <c r="A20" s="2">
        <v>28</v>
      </c>
      <c r="B20" s="91" t="str">
        <f>VLOOKUP(A20,Champ!AC$1:AD$64,2,FALSE)</f>
        <v>MNU Sumit Monga</v>
      </c>
      <c r="C20" s="86">
        <v>1</v>
      </c>
      <c r="D20" s="96"/>
      <c r="F20" s="7"/>
      <c r="G20" s="76"/>
      <c r="H20" s="32"/>
      <c r="I20" s="63"/>
      <c r="J20" s="88" t="str">
        <f>IF(G18&gt;G19,F18,IF(G19&gt;G18,F19,""))</f>
        <v>MNU Marino Hapi</v>
      </c>
      <c r="K20" s="86">
        <v>3</v>
      </c>
      <c r="L20" s="57"/>
      <c r="O20" s="76"/>
      <c r="P20" s="32"/>
      <c r="S20" s="76"/>
      <c r="T20" s="32"/>
    </row>
    <row r="21" spans="1:21" ht="12.75" customHeight="1" x14ac:dyDescent="0.4">
      <c r="A21" s="2">
        <v>21</v>
      </c>
      <c r="B21" s="85" t="str">
        <f>VLOOKUP(A21,Champ!AC$1:AD$64,2,FALSE)</f>
        <v>PAT Gavin Anstis</v>
      </c>
      <c r="C21" s="86">
        <v>3</v>
      </c>
      <c r="D21" s="57"/>
      <c r="F21" s="7"/>
      <c r="G21" s="76"/>
      <c r="H21" s="32"/>
      <c r="J21" s="90" t="str">
        <f>IF(G22&gt;G23,F22,IF(G23&gt;G22,F23,""))</f>
        <v>PAT Gavin Anstis</v>
      </c>
      <c r="K21" s="86">
        <v>1</v>
      </c>
      <c r="L21" s="32"/>
      <c r="O21" s="76"/>
      <c r="P21" s="32"/>
      <c r="S21" s="76"/>
      <c r="T21" s="32"/>
    </row>
    <row r="22" spans="1:21" ht="12.75" customHeight="1" x14ac:dyDescent="0.4">
      <c r="A22" s="2">
        <v>44</v>
      </c>
      <c r="B22" s="97" t="str">
        <f>VLOOKUP(A22,Champ!AC$1:AD$64,2,FALSE)</f>
        <v>HEN Malcolm Hussey</v>
      </c>
      <c r="C22" s="86">
        <v>2</v>
      </c>
      <c r="D22" s="32"/>
      <c r="E22" s="57"/>
      <c r="F22" s="92" t="str">
        <f>IF(C21&gt;C22,B21,IF(C22&gt;C21,B22,""))</f>
        <v>PAT Gavin Anstis</v>
      </c>
      <c r="G22" s="86">
        <v>3</v>
      </c>
      <c r="H22" s="36"/>
      <c r="J22" s="7"/>
      <c r="K22" s="76"/>
      <c r="L22" s="32"/>
      <c r="O22" s="76"/>
      <c r="P22" s="32"/>
      <c r="S22" s="76"/>
      <c r="T22" s="32"/>
    </row>
    <row r="23" spans="1:21" ht="12.75" customHeight="1" x14ac:dyDescent="0.4">
      <c r="A23" s="2">
        <v>53</v>
      </c>
      <c r="B23" s="93" t="str">
        <f>VLOOKUP(A23,Champ!AC$1:AD$64,2,FALSE)</f>
        <v>BYE10</v>
      </c>
      <c r="C23" s="86"/>
      <c r="D23" s="36"/>
      <c r="F23" s="94" t="str">
        <f>IF(C23&gt;C24,B23,IF(C24&gt;C23,B24,""))</f>
        <v>WAI Terry Morris</v>
      </c>
      <c r="G23" s="86">
        <v>1</v>
      </c>
      <c r="J23" s="7"/>
      <c r="K23" s="76"/>
      <c r="L23" s="32"/>
      <c r="O23" s="76"/>
      <c r="P23" s="32"/>
      <c r="S23" s="76"/>
      <c r="T23" s="32"/>
    </row>
    <row r="24" spans="1:21" ht="12.75" customHeight="1" x14ac:dyDescent="0.4">
      <c r="A24" s="2">
        <v>12</v>
      </c>
      <c r="B24" s="91" t="str">
        <f>VLOOKUP(A24,Champ!AC$1:AD$64,2,FALSE)</f>
        <v>WAI Terry Morris</v>
      </c>
      <c r="C24" s="86">
        <v>1</v>
      </c>
      <c r="F24" s="7"/>
      <c r="G24" s="76"/>
      <c r="J24" s="7"/>
      <c r="K24" s="76"/>
      <c r="L24" s="32"/>
      <c r="M24" s="57"/>
      <c r="N24" s="92" t="str">
        <f>IF(K20&gt;K21,J20,IF(K21&gt;K20,J21,""))</f>
        <v>MNU Marino Hapi</v>
      </c>
      <c r="O24" s="86">
        <v>3</v>
      </c>
      <c r="P24" s="36"/>
      <c r="S24" s="76"/>
      <c r="T24" s="32"/>
    </row>
    <row r="25" spans="1:21" ht="12.75" customHeight="1" x14ac:dyDescent="0.4">
      <c r="A25" s="2">
        <v>13</v>
      </c>
      <c r="B25" s="85" t="str">
        <f>VLOOKUP(A25,Champ!AC$1:AD$64,2,FALSE)</f>
        <v>SWA Tatum Manning</v>
      </c>
      <c r="C25" s="86">
        <v>1</v>
      </c>
      <c r="D25" s="57"/>
      <c r="F25" s="7"/>
      <c r="G25" s="76"/>
      <c r="J25" s="7"/>
      <c r="K25" s="76"/>
      <c r="L25" s="32"/>
      <c r="N25" s="94" t="str">
        <f>IF(K28&gt;K29,J28,IF(K29&gt;K28,J29,""))</f>
        <v>SWA Zane Burnard</v>
      </c>
      <c r="O25" s="86">
        <v>1</v>
      </c>
      <c r="S25" s="76"/>
      <c r="T25" s="32"/>
    </row>
    <row r="26" spans="1:21" ht="12.75" customHeight="1" x14ac:dyDescent="0.4">
      <c r="A26" s="2">
        <v>52</v>
      </c>
      <c r="B26" s="87" t="str">
        <f>VLOOKUP(A26,Champ!AC$1:AD$64,2,FALSE)</f>
        <v>BYE9</v>
      </c>
      <c r="C26" s="86"/>
      <c r="D26" s="27"/>
      <c r="E26" s="57"/>
      <c r="F26" s="88" t="str">
        <f>IF(C25&gt;C26,B25,IF(C26&gt;C25,B26,""))</f>
        <v>SWA Tatum Manning</v>
      </c>
      <c r="G26" s="86">
        <v>1</v>
      </c>
      <c r="H26" s="57"/>
      <c r="J26" s="7"/>
      <c r="K26" s="76"/>
      <c r="L26" s="32"/>
      <c r="O26" s="76"/>
      <c r="S26" s="76"/>
      <c r="T26" s="32"/>
    </row>
    <row r="27" spans="1:21" ht="12.75" customHeight="1" x14ac:dyDescent="0.4">
      <c r="A27" s="2">
        <v>45</v>
      </c>
      <c r="B27" s="89" t="str">
        <f>VLOOKUP(A27,Champ!AC$1:AD$64,2,FALSE)</f>
        <v>PAT Darren Mckay</v>
      </c>
      <c r="C27" s="86">
        <v>1</v>
      </c>
      <c r="D27" s="36"/>
      <c r="F27" s="90" t="str">
        <f>IF(C27&gt;C28,B27,IF(C28&gt;C27,B28,""))</f>
        <v>PAT Darren Mckay</v>
      </c>
      <c r="G27" s="86">
        <v>3</v>
      </c>
      <c r="H27" s="32"/>
      <c r="J27" s="7"/>
      <c r="K27" s="76"/>
      <c r="L27" s="32"/>
      <c r="N27" s="21" t="s">
        <v>731</v>
      </c>
      <c r="O27" s="76"/>
      <c r="S27" s="76"/>
      <c r="T27" s="32"/>
    </row>
    <row r="28" spans="1:21" ht="12.75" customHeight="1" x14ac:dyDescent="0.4">
      <c r="A28" s="2">
        <v>20</v>
      </c>
      <c r="B28" s="91" t="str">
        <f>VLOOKUP(A28,Champ!AC$1:AD$64,2,FALSE)</f>
        <v>PUK Peter Kingi</v>
      </c>
      <c r="C28" s="86"/>
      <c r="F28" s="7"/>
      <c r="G28" s="76"/>
      <c r="H28" s="32"/>
      <c r="I28" s="63"/>
      <c r="J28" s="92" t="str">
        <f>IF(G26&gt;G27,F26,IF(G27&gt;G26,F27,""))</f>
        <v>PAT Darren Mckay</v>
      </c>
      <c r="K28" s="86">
        <v>1</v>
      </c>
      <c r="L28" s="36"/>
      <c r="O28" s="76"/>
      <c r="S28" s="76"/>
      <c r="T28" s="32"/>
    </row>
    <row r="29" spans="1:21" ht="12.75" customHeight="1" x14ac:dyDescent="0.4">
      <c r="A29" s="2">
        <v>29</v>
      </c>
      <c r="B29" s="85" t="str">
        <f>VLOOKUP(A29,Champ!AC$1:AD$64,2,FALSE)</f>
        <v>NPL Shaun Wall</v>
      </c>
      <c r="C29" s="86">
        <v>3</v>
      </c>
      <c r="D29" s="57"/>
      <c r="F29" s="7"/>
      <c r="G29" s="76"/>
      <c r="H29" s="32"/>
      <c r="J29" s="94" t="str">
        <f>IF(G30&gt;G31,F30,IF(G31&gt;G30,F31,""))</f>
        <v>SWA Zane Burnard</v>
      </c>
      <c r="K29" s="86">
        <v>3</v>
      </c>
      <c r="O29" s="76"/>
      <c r="S29" s="76"/>
      <c r="T29" s="32"/>
    </row>
    <row r="30" spans="1:21" ht="12.75" customHeight="1" x14ac:dyDescent="0.4">
      <c r="A30" s="2">
        <v>36</v>
      </c>
      <c r="B30" s="95" t="str">
        <f>VLOOKUP(A30,Champ!AC$1:AD$64,2,FALSE)</f>
        <v>NPL  Kelvin Dunlop</v>
      </c>
      <c r="C30" s="86">
        <v>2</v>
      </c>
      <c r="D30" s="27"/>
      <c r="E30" s="57"/>
      <c r="F30" s="92" t="str">
        <f>IF(C29&gt;C30,B29,IF(C30&gt;C29,B30,""))</f>
        <v>NPL Shaun Wall</v>
      </c>
      <c r="G30" s="86">
        <v>0</v>
      </c>
      <c r="H30" s="36"/>
      <c r="J30" s="7"/>
      <c r="K30" s="76"/>
      <c r="O30" s="132" t="s">
        <v>735</v>
      </c>
      <c r="P30" s="124"/>
      <c r="Q30" s="124"/>
      <c r="R30" s="124"/>
      <c r="S30" s="124"/>
      <c r="T30" s="32"/>
    </row>
    <row r="31" spans="1:21" ht="12.75" customHeight="1" x14ac:dyDescent="0.4">
      <c r="A31" s="2">
        <v>61</v>
      </c>
      <c r="B31" s="93" t="str">
        <f>VLOOKUP(A31,Champ!AC$1:AD$64,2,FALSE)</f>
        <v>BYE22</v>
      </c>
      <c r="C31" s="86"/>
      <c r="D31" s="36"/>
      <c r="F31" s="94" t="str">
        <f>IF(C31&gt;C32,B31,IF(C32&gt;C31,B32,""))</f>
        <v>SWA Zane Burnard</v>
      </c>
      <c r="G31" s="86">
        <v>3</v>
      </c>
      <c r="J31" s="7"/>
      <c r="K31" s="76"/>
      <c r="O31" s="124"/>
      <c r="P31" s="124"/>
      <c r="Q31" s="124"/>
      <c r="R31" s="124"/>
      <c r="S31" s="124"/>
      <c r="T31" s="32"/>
    </row>
    <row r="32" spans="1:21" ht="12.75" customHeight="1" x14ac:dyDescent="0.4">
      <c r="A32" s="2">
        <v>4</v>
      </c>
      <c r="B32" s="91" t="str">
        <f>VLOOKUP(A32,Champ!AC$1:AD$64,2,FALSE)</f>
        <v>SWA Zane Burnard</v>
      </c>
      <c r="C32" s="86">
        <v>1</v>
      </c>
      <c r="F32" s="7"/>
      <c r="G32" s="76"/>
      <c r="J32" s="7"/>
      <c r="K32" s="76"/>
      <c r="O32" s="76"/>
      <c r="R32" s="88" t="str">
        <f>IF(S16&gt;S17,R16,IF(S17&gt;S16,R17,""))</f>
        <v>TARC Simon Singleton</v>
      </c>
      <c r="S32" s="86">
        <v>4</v>
      </c>
      <c r="T32" s="63"/>
      <c r="U32" s="74"/>
    </row>
    <row r="33" spans="1:21" ht="12.75" customHeight="1" x14ac:dyDescent="0.4">
      <c r="A33" s="2">
        <v>3</v>
      </c>
      <c r="B33" s="85" t="str">
        <f>VLOOKUP(A33,Champ!AC$1:AD$64,2,FALSE)</f>
        <v>LEV Billy Mcintyre</v>
      </c>
      <c r="C33" s="86">
        <v>1</v>
      </c>
      <c r="D33" s="57"/>
      <c r="F33" s="7"/>
      <c r="G33" s="76"/>
      <c r="J33" s="7"/>
      <c r="K33" s="76"/>
      <c r="O33" s="76"/>
      <c r="R33" s="90" t="str">
        <f>IF(S48&gt;S49,R48,IF(S49&gt;S48,R49,""))</f>
        <v>WCC Healey White</v>
      </c>
      <c r="S33" s="86">
        <v>2</v>
      </c>
      <c r="U33" s="74"/>
    </row>
    <row r="34" spans="1:21" ht="12.75" customHeight="1" x14ac:dyDescent="0.4">
      <c r="A34" s="2">
        <v>62</v>
      </c>
      <c r="B34" s="87" t="str">
        <f>VLOOKUP(A34,Champ!AC$1:AD$64,2,FALSE)</f>
        <v>BYE25</v>
      </c>
      <c r="C34" s="86"/>
      <c r="D34" s="27"/>
      <c r="E34" s="57"/>
      <c r="F34" s="88" t="str">
        <f>IF(C33&gt;C34,B33,IF(C34&gt;C33,B34,""))</f>
        <v>LEV Billy Mcintyre</v>
      </c>
      <c r="G34" s="86">
        <v>3</v>
      </c>
      <c r="H34" s="63"/>
      <c r="J34" s="7"/>
      <c r="K34" s="76"/>
      <c r="O34" s="76"/>
      <c r="S34" s="76"/>
      <c r="T34" s="32"/>
    </row>
    <row r="35" spans="1:21" ht="12.75" customHeight="1" x14ac:dyDescent="0.4">
      <c r="A35" s="2">
        <v>35</v>
      </c>
      <c r="B35" s="89" t="str">
        <f>VLOOKUP(A35,Champ!AC$1:AD$64,2,FALSE)</f>
        <v>WAI Bryan Lawrence</v>
      </c>
      <c r="C35" s="86">
        <v>3</v>
      </c>
      <c r="D35" s="36"/>
      <c r="F35" s="90" t="str">
        <f>IF(C35&gt;C36,B35,IF(C36&gt;C35,B36,""))</f>
        <v>WAI Bryan Lawrence</v>
      </c>
      <c r="G35" s="86">
        <v>1</v>
      </c>
      <c r="H35" s="32"/>
      <c r="J35" s="7"/>
      <c r="K35" s="76"/>
      <c r="O35" s="76"/>
      <c r="R35" s="129" t="s">
        <v>729</v>
      </c>
      <c r="S35" s="124"/>
      <c r="T35" s="32"/>
    </row>
    <row r="36" spans="1:21" ht="12.75" customHeight="1" x14ac:dyDescent="0.4">
      <c r="A36" s="2">
        <v>30</v>
      </c>
      <c r="B36" s="91" t="str">
        <f>VLOOKUP(A36,Champ!AC$1:AD$64,2,FALSE)</f>
        <v>TGA Nita Clarkson</v>
      </c>
      <c r="C36" s="86">
        <v>1</v>
      </c>
      <c r="F36" s="7"/>
      <c r="G36" s="76"/>
      <c r="H36" s="32"/>
      <c r="I36" s="63"/>
      <c r="J36" s="88" t="str">
        <f>IF(G34&gt;G35,F34,IF(G35&gt;G34,F35,""))</f>
        <v>LEV Billy Mcintyre</v>
      </c>
      <c r="K36" s="86">
        <v>3</v>
      </c>
      <c r="L36" s="57"/>
      <c r="O36" s="76"/>
      <c r="S36" s="76"/>
      <c r="T36" s="32"/>
    </row>
    <row r="37" spans="1:21" ht="12.75" customHeight="1" x14ac:dyDescent="0.4">
      <c r="A37" s="2">
        <v>19</v>
      </c>
      <c r="B37" s="85" t="str">
        <f>VLOOKUP(A37,Champ!AC$1:AD$64,2,FALSE)</f>
        <v>WHAK Aaron Ratahi</v>
      </c>
      <c r="C37" s="86">
        <v>3</v>
      </c>
      <c r="D37" s="57"/>
      <c r="F37" s="7"/>
      <c r="G37" s="76"/>
      <c r="H37" s="32"/>
      <c r="J37" s="90" t="str">
        <f>IF(G38&gt;G39,F38,IF(G39&gt;G38,F39,""))</f>
        <v>WHAK Aaron Ratahi</v>
      </c>
      <c r="K37" s="86">
        <v>0</v>
      </c>
      <c r="L37" s="32"/>
      <c r="O37" s="76"/>
      <c r="S37" s="76"/>
      <c r="T37" s="32"/>
    </row>
    <row r="38" spans="1:21" ht="12.75" customHeight="1" x14ac:dyDescent="0.4">
      <c r="A38" s="2">
        <v>46</v>
      </c>
      <c r="B38" s="95" t="str">
        <f>VLOOKUP(A38,Champ!AC$1:AD$64,2,FALSE)</f>
        <v>WAI Jane Wood</v>
      </c>
      <c r="C38" s="86">
        <v>0</v>
      </c>
      <c r="D38" s="27"/>
      <c r="E38" s="57"/>
      <c r="F38" s="92" t="str">
        <f>IF(C37&gt;C38,B37,IF(C38&gt;C37,B38,""))</f>
        <v>WHAK Aaron Ratahi</v>
      </c>
      <c r="G38" s="86">
        <v>3</v>
      </c>
      <c r="H38" s="77"/>
      <c r="J38" s="7"/>
      <c r="K38" s="76"/>
      <c r="L38" s="32"/>
      <c r="O38" s="76"/>
      <c r="S38" s="76"/>
      <c r="T38" s="32"/>
    </row>
    <row r="39" spans="1:21" ht="12.75" customHeight="1" x14ac:dyDescent="0.4">
      <c r="A39" s="2">
        <v>51</v>
      </c>
      <c r="B39" s="93" t="str">
        <f>VLOOKUP(A39,Champ!AC$1:AD$64,2,FALSE)</f>
        <v>BYE7</v>
      </c>
      <c r="C39" s="86"/>
      <c r="D39" s="36"/>
      <c r="F39" s="94" t="str">
        <f>IF(C39&gt;C40,B39,IF(C40&gt;C39,B40,""))</f>
        <v xml:space="preserve">TGA Shay Laing-Smith </v>
      </c>
      <c r="G39" s="86">
        <v>2</v>
      </c>
      <c r="J39" s="7"/>
      <c r="K39" s="76"/>
      <c r="L39" s="32"/>
      <c r="O39" s="76"/>
      <c r="S39" s="76"/>
      <c r="T39" s="32"/>
    </row>
    <row r="40" spans="1:21" ht="12.75" customHeight="1" x14ac:dyDescent="0.4">
      <c r="A40" s="2">
        <v>14</v>
      </c>
      <c r="B40" s="91" t="str">
        <f>VLOOKUP(A40,Champ!AC$1:AD$64,2,FALSE)</f>
        <v xml:space="preserve">TGA Shay Laing-Smith </v>
      </c>
      <c r="C40" s="86">
        <v>1</v>
      </c>
      <c r="F40" s="7"/>
      <c r="G40" s="76"/>
      <c r="J40" s="7"/>
      <c r="K40" s="76"/>
      <c r="L40" s="32"/>
      <c r="M40" s="57"/>
      <c r="N40" s="88" t="str">
        <f>IF(K36&gt;K37,J36,IF(K37&gt;K36,J37,""))</f>
        <v>LEV Billy Mcintyre</v>
      </c>
      <c r="O40" s="86">
        <v>1</v>
      </c>
      <c r="P40" s="57"/>
      <c r="S40" s="76"/>
      <c r="T40" s="32"/>
    </row>
    <row r="41" spans="1:21" ht="12.75" customHeight="1" x14ac:dyDescent="0.4">
      <c r="A41" s="2">
        <v>11</v>
      </c>
      <c r="B41" s="85" t="str">
        <f>VLOOKUP(A41,Champ!AC$1:AD$64,2,FALSE)</f>
        <v>TGA Paul Goldthorpe</v>
      </c>
      <c r="C41" s="86">
        <v>1</v>
      </c>
      <c r="D41" s="57"/>
      <c r="F41" s="7"/>
      <c r="G41" s="76"/>
      <c r="J41" s="7"/>
      <c r="K41" s="76"/>
      <c r="L41" s="32"/>
      <c r="N41" s="90" t="str">
        <f>IF(K44&gt;K45,J44,IF(K45&gt;K44,J45,""))</f>
        <v>TGA Tom Cook</v>
      </c>
      <c r="O41" s="86">
        <v>3</v>
      </c>
      <c r="P41" s="32"/>
      <c r="S41" s="76"/>
      <c r="T41" s="32"/>
    </row>
    <row r="42" spans="1:21" ht="12.75" customHeight="1" x14ac:dyDescent="0.4">
      <c r="A42" s="2">
        <v>54</v>
      </c>
      <c r="B42" s="87" t="str">
        <f>VLOOKUP(A42,Champ!AC$1:AD$64,2,FALSE)</f>
        <v>BYE11</v>
      </c>
      <c r="C42" s="86"/>
      <c r="D42" s="27"/>
      <c r="E42" s="57"/>
      <c r="F42" s="88" t="str">
        <f>IF(C41&gt;C42,B41,IF(C42&gt;C41,B42,""))</f>
        <v>TGA Paul Goldthorpe</v>
      </c>
      <c r="G42" s="86">
        <v>2</v>
      </c>
      <c r="H42" s="63"/>
      <c r="J42" s="7"/>
      <c r="K42" s="76"/>
      <c r="L42" s="32"/>
      <c r="O42" s="76"/>
      <c r="P42" s="32"/>
      <c r="S42" s="76"/>
      <c r="T42" s="32"/>
    </row>
    <row r="43" spans="1:21" ht="12.75" customHeight="1" x14ac:dyDescent="0.4">
      <c r="A43" s="2">
        <v>43</v>
      </c>
      <c r="B43" s="89" t="str">
        <f>VLOOKUP(A43,Champ!AC$1:AD$64,2,FALSE)</f>
        <v>LEV Judah Haira-Green</v>
      </c>
      <c r="C43" s="86">
        <v>1</v>
      </c>
      <c r="D43" s="36"/>
      <c r="F43" s="90" t="str">
        <f>IF(C43&gt;C44,B43,IF(C44&gt;C43,B44,""))</f>
        <v>TGA Tom Cook</v>
      </c>
      <c r="G43" s="86">
        <v>3</v>
      </c>
      <c r="H43" s="32"/>
      <c r="J43" s="7"/>
      <c r="K43" s="76"/>
      <c r="L43" s="32"/>
      <c r="O43" s="76"/>
      <c r="P43" s="32"/>
      <c r="S43" s="76"/>
      <c r="T43" s="32"/>
    </row>
    <row r="44" spans="1:21" ht="12.75" customHeight="1" x14ac:dyDescent="0.4">
      <c r="A44" s="2">
        <v>22</v>
      </c>
      <c r="B44" s="91" t="str">
        <f>VLOOKUP(A44,Champ!AC$1:AD$64,2,FALSE)</f>
        <v>TGA Tom Cook</v>
      </c>
      <c r="C44" s="86">
        <v>3</v>
      </c>
      <c r="F44" s="7"/>
      <c r="G44" s="76"/>
      <c r="H44" s="32"/>
      <c r="I44" s="63"/>
      <c r="J44" s="92" t="str">
        <f>IF(G42&gt;G43,F42,IF(G43&gt;G42,F43,""))</f>
        <v>TGA Tom Cook</v>
      </c>
      <c r="K44" s="86">
        <v>3</v>
      </c>
      <c r="L44" s="36"/>
      <c r="O44" s="76"/>
      <c r="P44" s="32"/>
      <c r="S44" s="76"/>
      <c r="T44" s="32"/>
    </row>
    <row r="45" spans="1:21" ht="12.75" customHeight="1" x14ac:dyDescent="0.4">
      <c r="A45" s="2">
        <v>27</v>
      </c>
      <c r="B45" s="85" t="str">
        <f>VLOOKUP(A45,Champ!AC$1:AD$64,2,FALSE)</f>
        <v>HOW Terry Andrews</v>
      </c>
      <c r="C45" s="86">
        <v>3</v>
      </c>
      <c r="D45" s="57"/>
      <c r="F45" s="7"/>
      <c r="G45" s="76"/>
      <c r="H45" s="32"/>
      <c r="J45" s="94" t="str">
        <f>IF(G46&gt;G47,F46,IF(G47&gt;G46,F47,""))</f>
        <v>GLE Gordon Gibson</v>
      </c>
      <c r="K45" s="86">
        <v>2</v>
      </c>
      <c r="O45" s="76"/>
      <c r="P45" s="32"/>
      <c r="S45" s="76"/>
      <c r="T45" s="32"/>
    </row>
    <row r="46" spans="1:21" ht="12.75" customHeight="1" x14ac:dyDescent="0.4">
      <c r="A46" s="2">
        <v>38</v>
      </c>
      <c r="B46" s="95" t="str">
        <f>VLOOKUP(A46,Champ!AC$1:AD$64,2,FALSE)</f>
        <v>NLR Manaia Babbington</v>
      </c>
      <c r="C46" s="86">
        <v>0</v>
      </c>
      <c r="D46" s="27"/>
      <c r="E46" s="57"/>
      <c r="F46" s="92" t="str">
        <f>IF(C45&gt;C46,B45,IF(C46&gt;C45,B46,""))</f>
        <v>HOW Terry Andrews</v>
      </c>
      <c r="G46" s="86">
        <v>2</v>
      </c>
      <c r="H46" s="36"/>
      <c r="J46" s="7"/>
      <c r="K46" s="76"/>
      <c r="O46" s="76"/>
      <c r="P46" s="32"/>
      <c r="S46" s="76"/>
      <c r="T46" s="32"/>
    </row>
    <row r="47" spans="1:21" ht="12.75" customHeight="1" x14ac:dyDescent="0.4">
      <c r="A47" s="2">
        <v>59</v>
      </c>
      <c r="B47" s="93" t="str">
        <f>VLOOKUP(A47,Champ!AC$1:AD$64,2,FALSE)</f>
        <v>BYE20</v>
      </c>
      <c r="C47" s="86"/>
      <c r="D47" s="36"/>
      <c r="F47" s="94" t="str">
        <f>IF(C47&gt;C48,B47,IF(C48&gt;C47,B48,""))</f>
        <v>GLE Gordon Gibson</v>
      </c>
      <c r="G47" s="86">
        <v>3</v>
      </c>
      <c r="J47" s="7"/>
      <c r="K47" s="76"/>
      <c r="O47" s="76"/>
      <c r="P47" s="32"/>
      <c r="S47" s="76"/>
      <c r="T47" s="32"/>
    </row>
    <row r="48" spans="1:21" ht="12.75" customHeight="1" x14ac:dyDescent="0.4">
      <c r="A48" s="2">
        <v>6</v>
      </c>
      <c r="B48" s="91" t="str">
        <f>VLOOKUP(A48,Champ!AC$1:AD$64,2,FALSE)</f>
        <v>GLE Gordon Gibson</v>
      </c>
      <c r="C48" s="86">
        <v>1</v>
      </c>
      <c r="F48" s="7"/>
      <c r="G48" s="76"/>
      <c r="J48" s="7" t="s">
        <v>734</v>
      </c>
      <c r="K48" s="76"/>
      <c r="O48" s="76"/>
      <c r="P48" s="32"/>
      <c r="Q48" s="57"/>
      <c r="R48" s="92" t="str">
        <f>IF(O40&gt;O41,N40,IF(O41&gt;O40,N41,""))</f>
        <v>TGA Tom Cook</v>
      </c>
      <c r="S48" s="86">
        <v>2</v>
      </c>
      <c r="T48" s="36"/>
    </row>
    <row r="49" spans="1:21" ht="12.75" customHeight="1" x14ac:dyDescent="0.4">
      <c r="A49" s="2">
        <v>7</v>
      </c>
      <c r="B49" s="85" t="str">
        <f>VLOOKUP(A49,Champ!AC$1:AD$64,2,FALSE)</f>
        <v>PAT Manoj Gounder</v>
      </c>
      <c r="C49" s="86">
        <v>1</v>
      </c>
      <c r="D49" s="57"/>
      <c r="F49" s="7"/>
      <c r="G49" s="76"/>
      <c r="J49" s="7"/>
      <c r="K49" s="76"/>
      <c r="O49" s="76"/>
      <c r="P49" s="32"/>
      <c r="R49" s="94" t="str">
        <f>IF(O56&gt;O57,N56,IF(O57&gt;O56,N57,""))</f>
        <v>WCC Healey White</v>
      </c>
      <c r="S49" s="86">
        <v>4</v>
      </c>
    </row>
    <row r="50" spans="1:21" ht="12.75" customHeight="1" x14ac:dyDescent="0.4">
      <c r="A50" s="2">
        <v>58</v>
      </c>
      <c r="B50" s="87" t="str">
        <f>VLOOKUP(A50,Champ!AC$1:AD$64,2,FALSE)</f>
        <v>BYE18</v>
      </c>
      <c r="C50" s="86"/>
      <c r="D50" s="32"/>
      <c r="E50" s="57"/>
      <c r="F50" s="88" t="str">
        <f>IF(C49&gt;C50,B49,IF(C50&gt;C49,B50,""))</f>
        <v>PAT Manoj Gounder</v>
      </c>
      <c r="G50" s="86">
        <v>3</v>
      </c>
      <c r="H50" s="57"/>
      <c r="J50" s="7"/>
      <c r="K50" s="76"/>
      <c r="O50" s="76"/>
      <c r="P50" s="32"/>
      <c r="S50" s="76"/>
    </row>
    <row r="51" spans="1:21" ht="12.75" customHeight="1" x14ac:dyDescent="0.4">
      <c r="A51" s="2">
        <v>39</v>
      </c>
      <c r="B51" s="89" t="str">
        <f>VLOOKUP(A51,Champ!AC$1:AD$64,2,FALSE)</f>
        <v>OTA Arjohn Guam</v>
      </c>
      <c r="C51" s="86">
        <v>3</v>
      </c>
      <c r="D51" s="36"/>
      <c r="F51" s="90" t="str">
        <f>IF(C51&gt;C52,B51,IF(C52&gt;C51,B52,""))</f>
        <v>OTA Arjohn Guam</v>
      </c>
      <c r="G51" s="86">
        <v>2</v>
      </c>
      <c r="H51" s="32"/>
      <c r="J51" s="7"/>
      <c r="K51" s="76"/>
      <c r="O51" s="76"/>
      <c r="P51" s="32"/>
      <c r="R51" s="129" t="s">
        <v>730</v>
      </c>
      <c r="S51" s="124"/>
    </row>
    <row r="52" spans="1:21" ht="12.75" customHeight="1" x14ac:dyDescent="0.4">
      <c r="A52" s="2">
        <v>26</v>
      </c>
      <c r="B52" s="91" t="str">
        <f>VLOOKUP(A52,Champ!AC$1:AD$64,2,FALSE)</f>
        <v>PAT Antonio Tupuola</v>
      </c>
      <c r="C52" s="86">
        <v>1</v>
      </c>
      <c r="F52" s="7"/>
      <c r="G52" s="76"/>
      <c r="H52" s="32"/>
      <c r="I52" s="63"/>
      <c r="J52" s="88" t="str">
        <f>IF(G50&gt;G51,F50,IF(G51&gt;G50,F51,""))</f>
        <v>PAT Manoj Gounder</v>
      </c>
      <c r="K52" s="86">
        <v>1</v>
      </c>
      <c r="L52" s="57"/>
      <c r="O52" s="76"/>
      <c r="P52" s="32"/>
      <c r="S52" s="76"/>
    </row>
    <row r="53" spans="1:21" ht="12.75" customHeight="1" x14ac:dyDescent="0.4">
      <c r="A53" s="2">
        <v>23</v>
      </c>
      <c r="B53" s="85" t="str">
        <f>VLOOKUP(A53,Champ!AC$1:AD$64,2,FALSE)</f>
        <v>HOW Andy Wang</v>
      </c>
      <c r="C53" s="86">
        <v>2</v>
      </c>
      <c r="D53" s="57"/>
      <c r="F53" s="7"/>
      <c r="G53" s="76"/>
      <c r="H53" s="32"/>
      <c r="J53" s="90" t="str">
        <f>IF(G54&gt;G55,F54,IF(G55&gt;G54,F55,""))</f>
        <v>LEV Crystalee Jane</v>
      </c>
      <c r="K53" s="86">
        <v>3</v>
      </c>
      <c r="L53" s="32"/>
      <c r="O53" s="76"/>
      <c r="P53" s="32"/>
      <c r="S53" s="76"/>
    </row>
    <row r="54" spans="1:21" ht="12.75" customHeight="1" x14ac:dyDescent="0.4">
      <c r="A54" s="2">
        <v>42</v>
      </c>
      <c r="B54" s="95" t="str">
        <f>VLOOKUP(A54,Champ!AC$1:AD$64,2,FALSE)</f>
        <v>PUK Guy Timone Syme</v>
      </c>
      <c r="C54" s="86">
        <v>3</v>
      </c>
      <c r="D54" s="27"/>
      <c r="E54" s="57"/>
      <c r="F54" s="92" t="str">
        <f>IF(C53&gt;C54,B53,IF(C54&gt;C53,B54,""))</f>
        <v>PUK Guy Timone Syme</v>
      </c>
      <c r="G54" s="86">
        <v>1</v>
      </c>
      <c r="H54" s="36"/>
      <c r="J54" s="7"/>
      <c r="K54" s="76"/>
      <c r="L54" s="32"/>
      <c r="O54" s="76"/>
      <c r="P54" s="32"/>
      <c r="S54" s="76"/>
    </row>
    <row r="55" spans="1:21" ht="12.75" customHeight="1" x14ac:dyDescent="0.4">
      <c r="A55" s="2">
        <v>55</v>
      </c>
      <c r="B55" s="93" t="str">
        <f>VLOOKUP(A55,Champ!AC$1:AD$64,2,FALSE)</f>
        <v>BYE14</v>
      </c>
      <c r="C55" s="86"/>
      <c r="D55" s="36"/>
      <c r="F55" s="94" t="str">
        <f>IF(C55&gt;C56,B55,IF(C56&gt;C55,B56,""))</f>
        <v>LEV Crystalee Jane</v>
      </c>
      <c r="G55" s="86">
        <v>3</v>
      </c>
      <c r="J55" s="7"/>
      <c r="K55" s="76"/>
      <c r="L55" s="32"/>
      <c r="O55" s="76"/>
      <c r="P55" s="32"/>
      <c r="S55" s="76"/>
    </row>
    <row r="56" spans="1:21" ht="12.75" customHeight="1" x14ac:dyDescent="0.4">
      <c r="A56" s="2">
        <v>10</v>
      </c>
      <c r="B56" s="91" t="str">
        <f>VLOOKUP(A56,Champ!AC$1:AD$64,2,FALSE)</f>
        <v>LEV Crystalee Jane</v>
      </c>
      <c r="C56" s="86">
        <v>1</v>
      </c>
      <c r="F56" s="7"/>
      <c r="G56" s="76"/>
      <c r="J56" s="7"/>
      <c r="K56" s="76"/>
      <c r="L56" s="32"/>
      <c r="M56" s="57"/>
      <c r="N56" s="92" t="str">
        <f>IF(K52&gt;K53,J52,IF(K53&gt;K52,J53,""))</f>
        <v>LEV Crystalee Jane</v>
      </c>
      <c r="O56" s="86">
        <v>1</v>
      </c>
      <c r="P56" s="36"/>
      <c r="S56" s="76"/>
    </row>
    <row r="57" spans="1:21" ht="12.75" customHeight="1" x14ac:dyDescent="0.4">
      <c r="A57" s="2">
        <v>15</v>
      </c>
      <c r="B57" s="85" t="str">
        <f>VLOOKUP(A57,Champ!AC$1:AD$64,2,FALSE)</f>
        <v>HOW Neil Barnes</v>
      </c>
      <c r="C57" s="86">
        <v>1</v>
      </c>
      <c r="D57" s="57"/>
      <c r="F57" s="7"/>
      <c r="G57" s="76"/>
      <c r="J57" s="7"/>
      <c r="K57" s="76"/>
      <c r="L57" s="32"/>
      <c r="N57" s="94" t="str">
        <f>IF(K60&gt;K61,J60,IF(K61&gt;K60,J61,""))</f>
        <v>WCC Healey White</v>
      </c>
      <c r="O57" s="86">
        <v>3</v>
      </c>
      <c r="S57" s="76"/>
    </row>
    <row r="58" spans="1:21" ht="12.75" customHeight="1" x14ac:dyDescent="0.4">
      <c r="A58" s="2">
        <v>50</v>
      </c>
      <c r="B58" s="87" t="str">
        <f>VLOOKUP(A58,Champ!AC$1:AD$64,2,FALSE)</f>
        <v>BYE6</v>
      </c>
      <c r="C58" s="86"/>
      <c r="D58" s="27"/>
      <c r="E58" s="57"/>
      <c r="F58" s="88" t="str">
        <f>IF(C57&gt;C58,B57,IF(C58&gt;C57,B58,""))</f>
        <v>HOW Neil Barnes</v>
      </c>
      <c r="G58" s="86"/>
      <c r="H58" s="57"/>
      <c r="J58" s="7"/>
      <c r="K58" s="76"/>
      <c r="L58" s="32"/>
      <c r="O58" s="76"/>
      <c r="S58" s="76"/>
    </row>
    <row r="59" spans="1:21" ht="12.75" customHeight="1" x14ac:dyDescent="0.4">
      <c r="A59" s="2">
        <v>47</v>
      </c>
      <c r="B59" s="93" t="str">
        <f>VLOOKUP(A59,Champ!AC$1:AD$64,2,FALSE)</f>
        <v>BYE1</v>
      </c>
      <c r="C59" s="86"/>
      <c r="D59" s="36"/>
      <c r="F59" s="90" t="str">
        <f>IF(C59&gt;C60,B59,IF(C60&gt;C59,B60,""))</f>
        <v>BAYS Neil Bowman</v>
      </c>
      <c r="G59" s="86">
        <v>1</v>
      </c>
      <c r="H59" s="32"/>
      <c r="J59" s="7"/>
      <c r="K59" s="76"/>
      <c r="L59" s="32"/>
      <c r="N59" s="129" t="s">
        <v>731</v>
      </c>
      <c r="O59" s="124"/>
      <c r="S59" s="76"/>
    </row>
    <row r="60" spans="1:21" ht="12.75" customHeight="1" x14ac:dyDescent="0.4">
      <c r="A60" s="2">
        <v>18</v>
      </c>
      <c r="B60" s="91" t="str">
        <f>VLOOKUP(A60,Champ!AC$1:AD$64,2,FALSE)</f>
        <v>BAYS Neil Bowman</v>
      </c>
      <c r="C60" s="86">
        <v>1</v>
      </c>
      <c r="F60" s="7"/>
      <c r="G60" s="76"/>
      <c r="H60" s="32"/>
      <c r="I60" s="63"/>
      <c r="J60" s="92" t="str">
        <f>IF(G58&gt;G59,F58,IF(G59&gt;G58,F59,""))</f>
        <v>BAYS Neil Bowman</v>
      </c>
      <c r="K60" s="86">
        <v>1</v>
      </c>
      <c r="L60" s="36"/>
      <c r="O60" s="76"/>
      <c r="S60" s="76"/>
    </row>
    <row r="61" spans="1:21" ht="12.75" customHeight="1" x14ac:dyDescent="0.4">
      <c r="A61" s="2">
        <v>31</v>
      </c>
      <c r="B61" s="85" t="str">
        <f>VLOOKUP(A61,Champ!AC$1:AD$64,2,FALSE)</f>
        <v>WAI Roger Beardshall</v>
      </c>
      <c r="C61" s="86"/>
      <c r="D61" s="57"/>
      <c r="F61" s="7"/>
      <c r="G61" s="76"/>
      <c r="H61" s="32"/>
      <c r="J61" s="94" t="str">
        <f>IF(G62&gt;G63,F62,IF(G63&gt;G62,F63,""))</f>
        <v>WCC Healey White</v>
      </c>
      <c r="K61" s="86">
        <v>3</v>
      </c>
      <c r="O61" s="76"/>
      <c r="S61" s="76"/>
    </row>
    <row r="62" spans="1:21" ht="12.75" customHeight="1" x14ac:dyDescent="0.4">
      <c r="A62" s="2">
        <v>34</v>
      </c>
      <c r="B62" s="95" t="str">
        <f>VLOOKUP(A62,Champ!AC$1:AD$64,2,FALSE)</f>
        <v>NPL Patrick O'Donnell</v>
      </c>
      <c r="C62" s="86">
        <v>1</v>
      </c>
      <c r="D62" s="27"/>
      <c r="E62" s="57"/>
      <c r="F62" s="92" t="str">
        <f>IF(C61&gt;C62,B61,IF(C62&gt;C61,B62,""))</f>
        <v>NPL Patrick O'Donnell</v>
      </c>
      <c r="G62" s="86">
        <v>1</v>
      </c>
      <c r="H62" s="36"/>
      <c r="J62" s="7"/>
      <c r="K62" s="76"/>
      <c r="O62" s="76"/>
      <c r="R62" s="134" t="str">
        <f>IF(S32&gt;S33,R32,IF(S33&gt;S32,R33,""))</f>
        <v>TARC Simon Singleton</v>
      </c>
      <c r="S62" s="121"/>
      <c r="T62" s="121"/>
      <c r="U62" s="122"/>
    </row>
    <row r="63" spans="1:21" ht="12.75" customHeight="1" x14ac:dyDescent="0.4">
      <c r="A63" s="2">
        <v>63</v>
      </c>
      <c r="B63" s="93" t="str">
        <f>VLOOKUP(A63,Champ!AC$1:AD$64,2,FALSE)</f>
        <v>BYE26</v>
      </c>
      <c r="C63" s="86"/>
      <c r="D63" s="36"/>
      <c r="F63" s="94" t="str">
        <f>IF(C63&gt;C64,B63,IF(C64&gt;C63,B64,""))</f>
        <v>WCC Healey White</v>
      </c>
      <c r="G63" s="86">
        <v>3</v>
      </c>
      <c r="J63" s="7"/>
      <c r="K63" s="76"/>
      <c r="O63" s="80" t="s">
        <v>736</v>
      </c>
      <c r="R63" s="126"/>
      <c r="S63" s="127"/>
      <c r="T63" s="127"/>
      <c r="U63" s="128"/>
    </row>
    <row r="64" spans="1:21" ht="12.75" customHeight="1" x14ac:dyDescent="0.4">
      <c r="A64" s="2">
        <v>2</v>
      </c>
      <c r="B64" s="91" t="str">
        <f>VLOOKUP(A64,Champ!AC$1:AD$64,2,FALSE)</f>
        <v>WCC Healey White</v>
      </c>
      <c r="C64" s="86">
        <v>1</v>
      </c>
      <c r="F64" s="7"/>
      <c r="G64" s="76"/>
      <c r="J64" s="7"/>
      <c r="K64" s="76"/>
      <c r="O64" s="80" t="s">
        <v>733</v>
      </c>
      <c r="R64" s="98" t="str">
        <f>IF(S33&gt;S32,R32,IF(S32&gt;S33,R33,""))</f>
        <v>WCC Healey White</v>
      </c>
      <c r="S64" s="76"/>
    </row>
    <row r="65" spans="1:19" ht="12.75" customHeight="1" x14ac:dyDescent="0.4">
      <c r="A65" s="2"/>
      <c r="B65" s="99"/>
      <c r="C65" s="76"/>
      <c r="F65" s="7"/>
      <c r="G65" s="76"/>
      <c r="J65" s="7"/>
      <c r="K65" s="76"/>
      <c r="O65" s="76"/>
      <c r="S65" s="76"/>
    </row>
    <row r="66" spans="1:19" ht="12.75" customHeight="1" x14ac:dyDescent="0.4">
      <c r="A66" s="2"/>
      <c r="B66" s="99"/>
      <c r="C66" s="76"/>
      <c r="F66" s="7"/>
      <c r="G66" s="76"/>
      <c r="J66" s="7"/>
      <c r="K66" s="76"/>
      <c r="O66" s="76"/>
      <c r="S66" s="76"/>
    </row>
    <row r="67" spans="1:19" ht="12.75" customHeight="1" x14ac:dyDescent="0.4">
      <c r="A67" s="2"/>
      <c r="B67" s="99"/>
      <c r="C67" s="76"/>
      <c r="F67" s="7"/>
      <c r="G67" s="76"/>
      <c r="J67" s="7"/>
      <c r="K67" s="76"/>
      <c r="O67" s="76"/>
      <c r="S67" s="76"/>
    </row>
    <row r="68" spans="1:19" ht="12.75" customHeight="1" x14ac:dyDescent="0.4">
      <c r="A68" s="2"/>
      <c r="B68" s="99"/>
      <c r="C68" s="76"/>
      <c r="F68" s="7"/>
      <c r="G68" s="76"/>
      <c r="J68" s="7"/>
      <c r="K68" s="76"/>
      <c r="O68" s="76"/>
      <c r="S68" s="76"/>
    </row>
    <row r="69" spans="1:19" ht="12.75" customHeight="1" x14ac:dyDescent="0.4">
      <c r="A69" s="2"/>
      <c r="B69" s="99"/>
      <c r="C69" s="76"/>
      <c r="F69" s="7"/>
      <c r="G69" s="76"/>
      <c r="J69" s="7"/>
      <c r="K69" s="76"/>
      <c r="O69" s="76"/>
      <c r="S69" s="76"/>
    </row>
    <row r="70" spans="1:19" ht="12.75" customHeight="1" x14ac:dyDescent="0.4">
      <c r="A70" s="2"/>
      <c r="B70" s="99"/>
      <c r="C70" s="76"/>
      <c r="F70" s="7"/>
      <c r="G70" s="76"/>
      <c r="J70" s="7"/>
      <c r="K70" s="76"/>
      <c r="O70" s="76"/>
      <c r="S70" s="76"/>
    </row>
    <row r="71" spans="1:19" ht="12.75" customHeight="1" x14ac:dyDescent="0.4">
      <c r="A71" s="2"/>
      <c r="B71" s="99"/>
      <c r="C71" s="76"/>
      <c r="F71" s="7"/>
      <c r="G71" s="76"/>
      <c r="J71" s="7"/>
      <c r="K71" s="76"/>
      <c r="O71" s="76"/>
      <c r="S71" s="76"/>
    </row>
    <row r="72" spans="1:19" ht="12.75" customHeight="1" x14ac:dyDescent="0.4">
      <c r="A72" s="2"/>
      <c r="B72" s="99"/>
      <c r="C72" s="76"/>
      <c r="F72" s="7"/>
      <c r="G72" s="76"/>
      <c r="J72" s="7"/>
      <c r="K72" s="76"/>
      <c r="O72" s="76"/>
      <c r="S72" s="76"/>
    </row>
    <row r="73" spans="1:19" ht="12.75" customHeight="1" x14ac:dyDescent="0.4">
      <c r="A73" s="2"/>
      <c r="B73" s="99"/>
      <c r="C73" s="76"/>
      <c r="F73" s="7"/>
      <c r="G73" s="76"/>
      <c r="J73" s="7"/>
      <c r="K73" s="76"/>
      <c r="O73" s="76"/>
      <c r="S73" s="76"/>
    </row>
    <row r="74" spans="1:19" ht="12.75" customHeight="1" x14ac:dyDescent="0.4">
      <c r="A74" s="2"/>
      <c r="B74" s="99"/>
      <c r="C74" s="76"/>
      <c r="F74" s="7"/>
      <c r="G74" s="76"/>
      <c r="J74" s="7"/>
      <c r="K74" s="76"/>
      <c r="O74" s="76"/>
      <c r="S74" s="76"/>
    </row>
    <row r="75" spans="1:19" ht="12.75" customHeight="1" x14ac:dyDescent="0.4">
      <c r="A75" s="2"/>
      <c r="B75" s="99"/>
      <c r="C75" s="76"/>
      <c r="F75" s="7"/>
      <c r="G75" s="76"/>
      <c r="J75" s="7"/>
      <c r="K75" s="76"/>
      <c r="O75" s="76"/>
      <c r="S75" s="76"/>
    </row>
    <row r="76" spans="1:19" ht="12.75" customHeight="1" x14ac:dyDescent="0.4">
      <c r="A76" s="2"/>
      <c r="B76" s="99"/>
      <c r="C76" s="76"/>
      <c r="F76" s="7"/>
      <c r="G76" s="76"/>
      <c r="J76" s="7"/>
      <c r="K76" s="76"/>
      <c r="O76" s="76"/>
      <c r="S76" s="76"/>
    </row>
    <row r="77" spans="1:19" ht="12.75" customHeight="1" x14ac:dyDescent="0.4">
      <c r="A77" s="2"/>
      <c r="B77" s="99"/>
      <c r="C77" s="76"/>
      <c r="F77" s="7"/>
      <c r="G77" s="76"/>
      <c r="J77" s="7"/>
      <c r="K77" s="76"/>
      <c r="O77" s="76"/>
      <c r="S77" s="76"/>
    </row>
    <row r="78" spans="1:19" ht="12.75" customHeight="1" x14ac:dyDescent="0.4">
      <c r="A78" s="2"/>
      <c r="B78" s="99"/>
      <c r="C78" s="76"/>
      <c r="F78" s="7"/>
      <c r="G78" s="76"/>
      <c r="J78" s="7"/>
      <c r="K78" s="76"/>
      <c r="O78" s="76"/>
      <c r="S78" s="76"/>
    </row>
    <row r="79" spans="1:19" ht="12.75" customHeight="1" x14ac:dyDescent="0.4">
      <c r="A79" s="2"/>
      <c r="B79" s="99"/>
      <c r="C79" s="76"/>
      <c r="F79" s="7"/>
      <c r="G79" s="76"/>
      <c r="J79" s="7"/>
      <c r="K79" s="76"/>
      <c r="O79" s="76"/>
      <c r="S79" s="76"/>
    </row>
    <row r="80" spans="1:19" ht="12.75" customHeight="1" x14ac:dyDescent="0.4">
      <c r="A80" s="2"/>
      <c r="B80" s="99"/>
      <c r="C80" s="76"/>
      <c r="F80" s="7"/>
      <c r="G80" s="76"/>
      <c r="J80" s="7"/>
      <c r="K80" s="76"/>
      <c r="O80" s="76"/>
      <c r="S80" s="76"/>
    </row>
    <row r="81" spans="1:19" ht="12.75" customHeight="1" x14ac:dyDescent="0.4">
      <c r="A81" s="2"/>
      <c r="B81" s="99"/>
      <c r="C81" s="76"/>
      <c r="F81" s="7"/>
      <c r="G81" s="76"/>
      <c r="J81" s="7"/>
      <c r="K81" s="76"/>
      <c r="O81" s="76"/>
      <c r="S81" s="76"/>
    </row>
    <row r="82" spans="1:19" ht="12.75" customHeight="1" x14ac:dyDescent="0.4">
      <c r="A82" s="2"/>
      <c r="B82" s="99"/>
      <c r="C82" s="76"/>
      <c r="F82" s="7"/>
      <c r="G82" s="76"/>
      <c r="J82" s="7"/>
      <c r="K82" s="76"/>
      <c r="O82" s="76"/>
      <c r="S82" s="76"/>
    </row>
    <row r="83" spans="1:19" ht="12.75" customHeight="1" x14ac:dyDescent="0.4">
      <c r="A83" s="2"/>
      <c r="B83" s="99"/>
      <c r="C83" s="76"/>
      <c r="F83" s="7"/>
      <c r="G83" s="76"/>
      <c r="J83" s="7"/>
      <c r="K83" s="76"/>
      <c r="O83" s="76"/>
      <c r="S83" s="76"/>
    </row>
    <row r="84" spans="1:19" ht="12.75" customHeight="1" x14ac:dyDescent="0.4">
      <c r="A84" s="2"/>
      <c r="B84" s="99"/>
      <c r="C84" s="76"/>
      <c r="F84" s="7"/>
      <c r="G84" s="76"/>
      <c r="J84" s="7"/>
      <c r="K84" s="76"/>
      <c r="O84" s="76"/>
      <c r="S84" s="76"/>
    </row>
    <row r="85" spans="1:19" ht="12.75" customHeight="1" x14ac:dyDescent="0.4">
      <c r="A85" s="2"/>
      <c r="B85" s="99"/>
      <c r="C85" s="76"/>
      <c r="F85" s="7"/>
      <c r="G85" s="76"/>
      <c r="J85" s="7"/>
      <c r="K85" s="76"/>
      <c r="O85" s="76"/>
      <c r="S85" s="76"/>
    </row>
    <row r="86" spans="1:19" ht="12.75" customHeight="1" x14ac:dyDescent="0.4">
      <c r="A86" s="2"/>
      <c r="B86" s="99"/>
      <c r="C86" s="76"/>
      <c r="F86" s="7"/>
      <c r="G86" s="76"/>
      <c r="J86" s="7"/>
      <c r="K86" s="76"/>
      <c r="O86" s="76"/>
      <c r="S86" s="76"/>
    </row>
    <row r="87" spans="1:19" ht="12.75" customHeight="1" x14ac:dyDescent="0.4">
      <c r="A87" s="2"/>
      <c r="B87" s="99"/>
      <c r="C87" s="76"/>
      <c r="F87" s="7"/>
      <c r="G87" s="76"/>
      <c r="J87" s="7"/>
      <c r="K87" s="76"/>
      <c r="O87" s="76"/>
      <c r="S87" s="76"/>
    </row>
    <row r="88" spans="1:19" ht="12.75" customHeight="1" x14ac:dyDescent="0.4">
      <c r="A88" s="2"/>
      <c r="B88" s="99"/>
      <c r="C88" s="76"/>
      <c r="F88" s="7"/>
      <c r="G88" s="76"/>
      <c r="J88" s="7"/>
      <c r="K88" s="76"/>
      <c r="O88" s="76"/>
      <c r="S88" s="76"/>
    </row>
    <row r="89" spans="1:19" ht="12.75" customHeight="1" x14ac:dyDescent="0.4">
      <c r="A89" s="2"/>
      <c r="B89" s="99"/>
      <c r="C89" s="76"/>
      <c r="F89" s="7"/>
      <c r="G89" s="76"/>
      <c r="J89" s="7"/>
      <c r="K89" s="76"/>
      <c r="O89" s="76"/>
      <c r="S89" s="76"/>
    </row>
    <row r="90" spans="1:19" ht="12.75" customHeight="1" x14ac:dyDescent="0.4">
      <c r="A90" s="2"/>
      <c r="B90" s="99"/>
      <c r="C90" s="76"/>
      <c r="F90" s="7"/>
      <c r="G90" s="76"/>
      <c r="J90" s="7"/>
      <c r="K90" s="76"/>
      <c r="O90" s="76"/>
      <c r="S90" s="76"/>
    </row>
    <row r="91" spans="1:19" ht="12.75" customHeight="1" x14ac:dyDescent="0.4">
      <c r="A91" s="2"/>
      <c r="B91" s="99"/>
      <c r="C91" s="76"/>
      <c r="F91" s="7"/>
      <c r="G91" s="76"/>
      <c r="J91" s="7"/>
      <c r="K91" s="76"/>
      <c r="O91" s="76"/>
      <c r="S91" s="76"/>
    </row>
    <row r="92" spans="1:19" ht="12.75" customHeight="1" x14ac:dyDescent="0.4">
      <c r="A92" s="2"/>
      <c r="B92" s="99"/>
      <c r="C92" s="76"/>
      <c r="F92" s="7"/>
      <c r="G92" s="76"/>
      <c r="J92" s="7"/>
      <c r="K92" s="76"/>
      <c r="O92" s="76"/>
      <c r="S92" s="76"/>
    </row>
    <row r="93" spans="1:19" ht="12.75" customHeight="1" x14ac:dyDescent="0.4">
      <c r="A93" s="2"/>
      <c r="B93" s="99"/>
      <c r="C93" s="76"/>
      <c r="F93" s="7"/>
      <c r="G93" s="76"/>
      <c r="J93" s="7"/>
      <c r="K93" s="76"/>
      <c r="O93" s="76"/>
      <c r="S93" s="76"/>
    </row>
    <row r="94" spans="1:19" ht="12.75" customHeight="1" x14ac:dyDescent="0.4">
      <c r="A94" s="2"/>
      <c r="B94" s="99"/>
      <c r="C94" s="76"/>
      <c r="F94" s="7"/>
      <c r="G94" s="76"/>
      <c r="J94" s="7"/>
      <c r="K94" s="76"/>
      <c r="O94" s="76"/>
      <c r="S94" s="76"/>
    </row>
    <row r="95" spans="1:19" ht="12.75" customHeight="1" x14ac:dyDescent="0.4">
      <c r="A95" s="2"/>
      <c r="B95" s="99"/>
      <c r="C95" s="76"/>
      <c r="F95" s="7"/>
      <c r="G95" s="76"/>
      <c r="J95" s="7"/>
      <c r="K95" s="76"/>
      <c r="O95" s="76"/>
      <c r="S95" s="76"/>
    </row>
    <row r="96" spans="1:19" ht="12.75" customHeight="1" x14ac:dyDescent="0.4">
      <c r="A96" s="2"/>
      <c r="B96" s="99"/>
      <c r="C96" s="76"/>
      <c r="F96" s="7"/>
      <c r="G96" s="76"/>
      <c r="J96" s="7"/>
      <c r="K96" s="76"/>
      <c r="O96" s="76"/>
      <c r="S96" s="76"/>
    </row>
    <row r="97" spans="1:19" ht="12.75" customHeight="1" x14ac:dyDescent="0.4">
      <c r="A97" s="2"/>
      <c r="B97" s="99"/>
      <c r="C97" s="76"/>
      <c r="F97" s="7"/>
      <c r="G97" s="76"/>
      <c r="J97" s="7"/>
      <c r="K97" s="76"/>
      <c r="O97" s="76"/>
      <c r="S97" s="76"/>
    </row>
    <row r="98" spans="1:19" ht="12.75" customHeight="1" x14ac:dyDescent="0.4">
      <c r="A98" s="2"/>
      <c r="B98" s="99"/>
      <c r="C98" s="76"/>
      <c r="F98" s="7"/>
      <c r="G98" s="76"/>
      <c r="J98" s="7"/>
      <c r="K98" s="76"/>
      <c r="O98" s="76"/>
      <c r="S98" s="76"/>
    </row>
    <row r="99" spans="1:19" ht="12.75" customHeight="1" x14ac:dyDescent="0.4">
      <c r="A99" s="2"/>
      <c r="B99" s="99"/>
      <c r="C99" s="76"/>
      <c r="F99" s="7"/>
      <c r="G99" s="76"/>
      <c r="J99" s="7"/>
      <c r="K99" s="76"/>
      <c r="O99" s="76"/>
      <c r="S99" s="76"/>
    </row>
    <row r="100" spans="1:19" ht="12.75" customHeight="1" x14ac:dyDescent="0.4">
      <c r="A100" s="2"/>
      <c r="B100" s="99"/>
      <c r="C100" s="76"/>
      <c r="F100" s="7"/>
      <c r="G100" s="76"/>
      <c r="J100" s="7"/>
      <c r="K100" s="76"/>
      <c r="O100" s="76"/>
      <c r="S100" s="76"/>
    </row>
    <row r="101" spans="1:19" ht="12.75" customHeight="1" x14ac:dyDescent="0.4">
      <c r="A101" s="2"/>
      <c r="B101" s="99"/>
      <c r="C101" s="76"/>
      <c r="F101" s="7"/>
      <c r="G101" s="76"/>
      <c r="J101" s="7"/>
      <c r="K101" s="76"/>
      <c r="O101" s="76"/>
      <c r="S101" s="76"/>
    </row>
    <row r="102" spans="1:19" ht="12.75" customHeight="1" x14ac:dyDescent="0.4">
      <c r="A102" s="2"/>
      <c r="B102" s="99"/>
      <c r="C102" s="76"/>
      <c r="F102" s="7"/>
      <c r="G102" s="76"/>
      <c r="J102" s="7"/>
      <c r="K102" s="76"/>
      <c r="O102" s="76"/>
      <c r="S102" s="76"/>
    </row>
    <row r="103" spans="1:19" ht="12.75" customHeight="1" x14ac:dyDescent="0.4">
      <c r="A103" s="2"/>
      <c r="B103" s="99"/>
      <c r="C103" s="76"/>
      <c r="F103" s="7"/>
      <c r="G103" s="76"/>
      <c r="J103" s="7"/>
      <c r="K103" s="76"/>
      <c r="O103" s="76"/>
      <c r="S103" s="76"/>
    </row>
    <row r="104" spans="1:19" ht="12.75" customHeight="1" x14ac:dyDescent="0.4">
      <c r="A104" s="2"/>
      <c r="B104" s="99"/>
      <c r="C104" s="76"/>
      <c r="F104" s="7"/>
      <c r="G104" s="76"/>
      <c r="J104" s="7"/>
      <c r="K104" s="76"/>
      <c r="O104" s="76"/>
      <c r="S104" s="76"/>
    </row>
    <row r="105" spans="1:19" ht="12.75" customHeight="1" x14ac:dyDescent="0.4">
      <c r="A105" s="2"/>
      <c r="B105" s="99"/>
      <c r="C105" s="76"/>
      <c r="F105" s="7"/>
      <c r="G105" s="76"/>
      <c r="J105" s="7"/>
      <c r="K105" s="76"/>
      <c r="O105" s="76"/>
      <c r="S105" s="76"/>
    </row>
    <row r="106" spans="1:19" ht="12.75" customHeight="1" x14ac:dyDescent="0.4">
      <c r="A106" s="2"/>
      <c r="B106" s="99"/>
      <c r="C106" s="76"/>
      <c r="F106" s="7"/>
      <c r="G106" s="76"/>
      <c r="J106" s="7"/>
      <c r="K106" s="76"/>
      <c r="O106" s="76"/>
      <c r="S106" s="76"/>
    </row>
    <row r="107" spans="1:19" ht="12.75" customHeight="1" x14ac:dyDescent="0.4">
      <c r="A107" s="2"/>
      <c r="B107" s="99"/>
      <c r="C107" s="76"/>
      <c r="F107" s="7"/>
      <c r="G107" s="76"/>
      <c r="J107" s="7"/>
      <c r="K107" s="76"/>
      <c r="O107" s="76"/>
      <c r="S107" s="76"/>
    </row>
    <row r="108" spans="1:19" ht="12.75" customHeight="1" x14ac:dyDescent="0.4">
      <c r="A108" s="2"/>
      <c r="B108" s="99"/>
      <c r="C108" s="76"/>
      <c r="F108" s="7"/>
      <c r="G108" s="76"/>
      <c r="J108" s="7"/>
      <c r="K108" s="76"/>
      <c r="O108" s="76"/>
      <c r="S108" s="76"/>
    </row>
    <row r="109" spans="1:19" ht="12.75" customHeight="1" x14ac:dyDescent="0.4">
      <c r="A109" s="2"/>
      <c r="B109" s="99"/>
      <c r="C109" s="76"/>
      <c r="F109" s="7"/>
      <c r="G109" s="76"/>
      <c r="J109" s="7"/>
      <c r="K109" s="76"/>
      <c r="O109" s="76"/>
      <c r="S109" s="76"/>
    </row>
    <row r="110" spans="1:19" ht="12.75" customHeight="1" x14ac:dyDescent="0.4">
      <c r="A110" s="2"/>
      <c r="B110" s="99"/>
      <c r="C110" s="76"/>
      <c r="F110" s="7"/>
      <c r="G110" s="76"/>
      <c r="J110" s="7"/>
      <c r="K110" s="76"/>
      <c r="O110" s="76"/>
      <c r="S110" s="76"/>
    </row>
    <row r="111" spans="1:19" ht="12.75" customHeight="1" x14ac:dyDescent="0.4">
      <c r="A111" s="2"/>
      <c r="B111" s="99"/>
      <c r="C111" s="76"/>
      <c r="F111" s="7"/>
      <c r="G111" s="76"/>
      <c r="J111" s="7"/>
      <c r="K111" s="76"/>
      <c r="O111" s="76"/>
      <c r="S111" s="76"/>
    </row>
    <row r="112" spans="1:19" ht="12.75" customHeight="1" x14ac:dyDescent="0.4">
      <c r="A112" s="2"/>
      <c r="B112" s="99"/>
      <c r="C112" s="76"/>
      <c r="F112" s="7"/>
      <c r="G112" s="76"/>
      <c r="J112" s="7"/>
      <c r="K112" s="76"/>
      <c r="O112" s="76"/>
      <c r="S112" s="76"/>
    </row>
    <row r="113" spans="1:19" ht="12.75" customHeight="1" x14ac:dyDescent="0.4">
      <c r="A113" s="2"/>
      <c r="B113" s="99"/>
      <c r="C113" s="76"/>
      <c r="F113" s="7"/>
      <c r="G113" s="76"/>
      <c r="J113" s="7"/>
      <c r="K113" s="76"/>
      <c r="O113" s="76"/>
      <c r="S113" s="76"/>
    </row>
    <row r="114" spans="1:19" ht="12.75" customHeight="1" x14ac:dyDescent="0.4">
      <c r="A114" s="2"/>
      <c r="B114" s="99"/>
      <c r="C114" s="76"/>
      <c r="F114" s="7"/>
      <c r="G114" s="76"/>
      <c r="J114" s="7"/>
      <c r="K114" s="76"/>
      <c r="O114" s="76"/>
      <c r="S114" s="76"/>
    </row>
    <row r="115" spans="1:19" ht="12.75" customHeight="1" x14ac:dyDescent="0.4">
      <c r="A115" s="2"/>
      <c r="B115" s="99"/>
      <c r="C115" s="76"/>
      <c r="F115" s="7"/>
      <c r="G115" s="76"/>
      <c r="J115" s="7"/>
      <c r="K115" s="76"/>
      <c r="O115" s="76"/>
      <c r="S115" s="76"/>
    </row>
    <row r="116" spans="1:19" ht="12.75" customHeight="1" x14ac:dyDescent="0.4">
      <c r="A116" s="2"/>
      <c r="B116" s="99"/>
      <c r="C116" s="76"/>
      <c r="F116" s="7"/>
      <c r="G116" s="76"/>
      <c r="J116" s="7"/>
      <c r="K116" s="76"/>
      <c r="O116" s="76"/>
      <c r="S116" s="76"/>
    </row>
    <row r="117" spans="1:19" ht="12.75" customHeight="1" x14ac:dyDescent="0.4">
      <c r="A117" s="2"/>
      <c r="B117" s="99"/>
      <c r="C117" s="76"/>
      <c r="F117" s="7"/>
      <c r="G117" s="76"/>
      <c r="J117" s="7"/>
      <c r="K117" s="76"/>
      <c r="O117" s="76"/>
      <c r="S117" s="76"/>
    </row>
    <row r="118" spans="1:19" ht="12.75" customHeight="1" x14ac:dyDescent="0.4">
      <c r="A118" s="2"/>
      <c r="B118" s="99"/>
      <c r="C118" s="76"/>
      <c r="F118" s="7"/>
      <c r="G118" s="76"/>
      <c r="J118" s="7"/>
      <c r="K118" s="76"/>
      <c r="O118" s="76"/>
      <c r="S118" s="76"/>
    </row>
    <row r="119" spans="1:19" ht="12.75" customHeight="1" x14ac:dyDescent="0.4">
      <c r="A119" s="2"/>
      <c r="B119" s="99"/>
      <c r="C119" s="76"/>
      <c r="F119" s="7"/>
      <c r="G119" s="76"/>
      <c r="J119" s="7"/>
      <c r="K119" s="76"/>
      <c r="O119" s="76"/>
      <c r="S119" s="76"/>
    </row>
    <row r="120" spans="1:19" ht="12.75" customHeight="1" x14ac:dyDescent="0.4">
      <c r="A120" s="2"/>
      <c r="B120" s="99"/>
      <c r="C120" s="76"/>
      <c r="F120" s="7"/>
      <c r="G120" s="76"/>
      <c r="J120" s="7"/>
      <c r="K120" s="76"/>
      <c r="O120" s="76"/>
      <c r="S120" s="76"/>
    </row>
    <row r="121" spans="1:19" ht="12.75" customHeight="1" x14ac:dyDescent="0.4">
      <c r="A121" s="2"/>
      <c r="B121" s="99"/>
      <c r="C121" s="76"/>
      <c r="F121" s="7"/>
      <c r="G121" s="76"/>
      <c r="J121" s="7"/>
      <c r="K121" s="76"/>
      <c r="O121" s="76"/>
      <c r="S121" s="76"/>
    </row>
    <row r="122" spans="1:19" ht="12.75" customHeight="1" x14ac:dyDescent="0.4">
      <c r="A122" s="2"/>
      <c r="B122" s="99"/>
      <c r="C122" s="76"/>
      <c r="F122" s="7"/>
      <c r="G122" s="76"/>
      <c r="J122" s="7"/>
      <c r="K122" s="76"/>
      <c r="O122" s="76"/>
      <c r="S122" s="76"/>
    </row>
    <row r="123" spans="1:19" ht="12.75" customHeight="1" x14ac:dyDescent="0.4">
      <c r="A123" s="2"/>
      <c r="B123" s="99"/>
      <c r="C123" s="76"/>
      <c r="F123" s="7"/>
      <c r="G123" s="76"/>
      <c r="J123" s="7"/>
      <c r="K123" s="76"/>
      <c r="O123" s="76"/>
      <c r="S123" s="76"/>
    </row>
    <row r="124" spans="1:19" ht="12.75" customHeight="1" x14ac:dyDescent="0.4">
      <c r="A124" s="2"/>
      <c r="B124" s="99"/>
      <c r="C124" s="76"/>
      <c r="F124" s="7"/>
      <c r="G124" s="76"/>
      <c r="J124" s="7"/>
      <c r="K124" s="76"/>
      <c r="O124" s="76"/>
      <c r="S124" s="76"/>
    </row>
    <row r="125" spans="1:19" ht="12.75" customHeight="1" x14ac:dyDescent="0.4">
      <c r="A125" s="2"/>
      <c r="B125" s="99"/>
      <c r="C125" s="76"/>
      <c r="F125" s="7"/>
      <c r="G125" s="76"/>
      <c r="J125" s="7"/>
      <c r="K125" s="76"/>
      <c r="O125" s="76"/>
      <c r="S125" s="76"/>
    </row>
    <row r="126" spans="1:19" ht="12.75" customHeight="1" x14ac:dyDescent="0.4">
      <c r="A126" s="2"/>
      <c r="B126" s="99"/>
      <c r="C126" s="76"/>
      <c r="F126" s="7"/>
      <c r="G126" s="76"/>
      <c r="J126" s="7"/>
      <c r="K126" s="76"/>
      <c r="O126" s="76"/>
      <c r="S126" s="76"/>
    </row>
    <row r="127" spans="1:19" ht="12.75" customHeight="1" x14ac:dyDescent="0.4">
      <c r="A127" s="2"/>
      <c r="B127" s="99"/>
      <c r="C127" s="76"/>
      <c r="F127" s="7"/>
      <c r="G127" s="76"/>
      <c r="J127" s="7"/>
      <c r="K127" s="76"/>
      <c r="O127" s="76"/>
      <c r="S127" s="76"/>
    </row>
    <row r="128" spans="1:19" ht="12.75" customHeight="1" x14ac:dyDescent="0.4">
      <c r="A128" s="2"/>
      <c r="B128" s="99"/>
      <c r="C128" s="76"/>
      <c r="F128" s="7"/>
      <c r="G128" s="76"/>
      <c r="J128" s="7"/>
      <c r="K128" s="76"/>
      <c r="O128" s="76"/>
      <c r="S128" s="76"/>
    </row>
    <row r="129" spans="1:19" ht="12.75" customHeight="1" x14ac:dyDescent="0.4">
      <c r="A129" s="2"/>
      <c r="B129" s="99"/>
      <c r="C129" s="76"/>
      <c r="F129" s="7"/>
      <c r="G129" s="76"/>
      <c r="J129" s="7"/>
      <c r="K129" s="76"/>
      <c r="O129" s="76"/>
      <c r="S129" s="76"/>
    </row>
    <row r="130" spans="1:19" ht="12.75" customHeight="1" x14ac:dyDescent="0.4">
      <c r="A130" s="2"/>
      <c r="B130" s="99"/>
      <c r="C130" s="76"/>
      <c r="F130" s="7"/>
      <c r="G130" s="76"/>
      <c r="J130" s="7"/>
      <c r="K130" s="76"/>
      <c r="O130" s="76"/>
      <c r="S130" s="76"/>
    </row>
    <row r="131" spans="1:19" ht="12.75" customHeight="1" x14ac:dyDescent="0.4">
      <c r="A131" s="2"/>
      <c r="B131" s="99"/>
      <c r="C131" s="76"/>
      <c r="F131" s="7"/>
      <c r="G131" s="76"/>
      <c r="J131" s="7"/>
      <c r="K131" s="76"/>
      <c r="O131" s="76"/>
      <c r="S131" s="76"/>
    </row>
    <row r="132" spans="1:19" ht="12.75" customHeight="1" x14ac:dyDescent="0.4">
      <c r="A132" s="2"/>
      <c r="B132" s="99"/>
      <c r="C132" s="76"/>
      <c r="F132" s="7"/>
      <c r="G132" s="76"/>
      <c r="J132" s="7"/>
      <c r="K132" s="76"/>
      <c r="O132" s="76"/>
      <c r="S132" s="76"/>
    </row>
    <row r="133" spans="1:19" ht="12.75" customHeight="1" x14ac:dyDescent="0.4">
      <c r="A133" s="2"/>
      <c r="B133" s="99"/>
      <c r="C133" s="76"/>
      <c r="F133" s="7"/>
      <c r="G133" s="76"/>
      <c r="J133" s="7"/>
      <c r="K133" s="76"/>
      <c r="O133" s="76"/>
      <c r="S133" s="76"/>
    </row>
    <row r="134" spans="1:19" ht="12.75" customHeight="1" x14ac:dyDescent="0.4">
      <c r="A134" s="2"/>
      <c r="B134" s="99"/>
      <c r="C134" s="76"/>
      <c r="F134" s="7"/>
      <c r="G134" s="76"/>
      <c r="J134" s="7"/>
      <c r="K134" s="76"/>
      <c r="O134" s="76"/>
      <c r="S134" s="76"/>
    </row>
    <row r="135" spans="1:19" ht="12.75" customHeight="1" x14ac:dyDescent="0.4">
      <c r="A135" s="2"/>
      <c r="B135" s="99"/>
      <c r="C135" s="76"/>
      <c r="F135" s="7"/>
      <c r="G135" s="76"/>
      <c r="J135" s="7"/>
      <c r="K135" s="76"/>
      <c r="O135" s="76"/>
      <c r="S135" s="76"/>
    </row>
    <row r="136" spans="1:19" ht="12.75" customHeight="1" x14ac:dyDescent="0.4">
      <c r="A136" s="2"/>
      <c r="B136" s="99"/>
      <c r="C136" s="76"/>
      <c r="F136" s="7"/>
      <c r="G136" s="76"/>
      <c r="J136" s="7"/>
      <c r="K136" s="76"/>
      <c r="O136" s="76"/>
      <c r="S136" s="76"/>
    </row>
    <row r="137" spans="1:19" ht="12.75" customHeight="1" x14ac:dyDescent="0.4">
      <c r="A137" s="2"/>
      <c r="B137" s="99"/>
      <c r="C137" s="76"/>
      <c r="F137" s="7"/>
      <c r="G137" s="76"/>
      <c r="J137" s="7"/>
      <c r="K137" s="76"/>
      <c r="O137" s="76"/>
      <c r="S137" s="76"/>
    </row>
    <row r="138" spans="1:19" ht="12.75" customHeight="1" x14ac:dyDescent="0.4">
      <c r="A138" s="2"/>
      <c r="B138" s="99"/>
      <c r="C138" s="76"/>
      <c r="F138" s="7"/>
      <c r="G138" s="76"/>
      <c r="J138" s="7"/>
      <c r="K138" s="76"/>
      <c r="O138" s="76"/>
      <c r="S138" s="76"/>
    </row>
    <row r="139" spans="1:19" ht="12.75" customHeight="1" x14ac:dyDescent="0.4">
      <c r="A139" s="2"/>
      <c r="B139" s="99"/>
      <c r="C139" s="76"/>
      <c r="F139" s="7"/>
      <c r="G139" s="76"/>
      <c r="J139" s="7"/>
      <c r="K139" s="76"/>
      <c r="O139" s="76"/>
      <c r="S139" s="76"/>
    </row>
    <row r="140" spans="1:19" ht="12.75" customHeight="1" x14ac:dyDescent="0.4">
      <c r="A140" s="2"/>
      <c r="B140" s="99"/>
      <c r="C140" s="76"/>
      <c r="F140" s="7"/>
      <c r="G140" s="76"/>
      <c r="J140" s="7"/>
      <c r="K140" s="76"/>
      <c r="O140" s="76"/>
      <c r="S140" s="76"/>
    </row>
    <row r="141" spans="1:19" ht="12.75" customHeight="1" x14ac:dyDescent="0.4">
      <c r="A141" s="2"/>
      <c r="B141" s="99"/>
      <c r="C141" s="76"/>
      <c r="F141" s="7"/>
      <c r="G141" s="76"/>
      <c r="J141" s="7"/>
      <c r="K141" s="76"/>
      <c r="O141" s="76"/>
      <c r="S141" s="76"/>
    </row>
    <row r="142" spans="1:19" ht="12.75" customHeight="1" x14ac:dyDescent="0.4">
      <c r="A142" s="2"/>
      <c r="B142" s="99"/>
      <c r="C142" s="76"/>
      <c r="F142" s="7"/>
      <c r="G142" s="76"/>
      <c r="J142" s="7"/>
      <c r="K142" s="76"/>
      <c r="O142" s="76"/>
      <c r="S142" s="76"/>
    </row>
    <row r="143" spans="1:19" ht="12.75" customHeight="1" x14ac:dyDescent="0.4">
      <c r="A143" s="2"/>
      <c r="B143" s="99"/>
      <c r="C143" s="76"/>
      <c r="F143" s="7"/>
      <c r="G143" s="76"/>
      <c r="J143" s="7"/>
      <c r="K143" s="76"/>
      <c r="O143" s="76"/>
      <c r="S143" s="76"/>
    </row>
    <row r="144" spans="1:19" ht="12.75" customHeight="1" x14ac:dyDescent="0.4">
      <c r="A144" s="2"/>
      <c r="B144" s="99"/>
      <c r="C144" s="76"/>
      <c r="F144" s="7"/>
      <c r="G144" s="76"/>
      <c r="J144" s="7"/>
      <c r="K144" s="76"/>
      <c r="O144" s="76"/>
      <c r="S144" s="76"/>
    </row>
    <row r="145" spans="1:19" ht="12.75" customHeight="1" x14ac:dyDescent="0.4">
      <c r="A145" s="2"/>
      <c r="B145" s="99"/>
      <c r="C145" s="76"/>
      <c r="F145" s="7"/>
      <c r="G145" s="76"/>
      <c r="J145" s="7"/>
      <c r="K145" s="76"/>
      <c r="O145" s="76"/>
      <c r="S145" s="76"/>
    </row>
    <row r="146" spans="1:19" ht="12.75" customHeight="1" x14ac:dyDescent="0.4">
      <c r="A146" s="2"/>
      <c r="B146" s="99"/>
      <c r="C146" s="76"/>
      <c r="F146" s="7"/>
      <c r="G146" s="76"/>
      <c r="J146" s="7"/>
      <c r="K146" s="76"/>
      <c r="O146" s="76"/>
      <c r="S146" s="76"/>
    </row>
    <row r="147" spans="1:19" ht="12.75" customHeight="1" x14ac:dyDescent="0.4">
      <c r="A147" s="2"/>
      <c r="B147" s="99"/>
      <c r="C147" s="76"/>
      <c r="F147" s="7"/>
      <c r="G147" s="76"/>
      <c r="J147" s="7"/>
      <c r="K147" s="76"/>
      <c r="O147" s="76"/>
      <c r="S147" s="76"/>
    </row>
    <row r="148" spans="1:19" ht="12.75" customHeight="1" x14ac:dyDescent="0.4">
      <c r="A148" s="2"/>
      <c r="B148" s="99"/>
      <c r="C148" s="76"/>
      <c r="F148" s="7"/>
      <c r="G148" s="76"/>
      <c r="J148" s="7"/>
      <c r="K148" s="76"/>
      <c r="O148" s="76"/>
      <c r="S148" s="76"/>
    </row>
    <row r="149" spans="1:19" ht="12.75" customHeight="1" x14ac:dyDescent="0.4">
      <c r="A149" s="2"/>
      <c r="B149" s="99"/>
      <c r="C149" s="76"/>
      <c r="F149" s="7"/>
      <c r="G149" s="76"/>
      <c r="J149" s="7"/>
      <c r="K149" s="76"/>
      <c r="O149" s="76"/>
      <c r="S149" s="76"/>
    </row>
    <row r="150" spans="1:19" ht="12.75" customHeight="1" x14ac:dyDescent="0.4">
      <c r="A150" s="2"/>
      <c r="B150" s="99"/>
      <c r="C150" s="76"/>
      <c r="F150" s="7"/>
      <c r="G150" s="76"/>
      <c r="J150" s="7"/>
      <c r="K150" s="76"/>
      <c r="O150" s="76"/>
      <c r="S150" s="76"/>
    </row>
    <row r="151" spans="1:19" ht="12.75" customHeight="1" x14ac:dyDescent="0.4">
      <c r="A151" s="2"/>
      <c r="B151" s="99"/>
      <c r="C151" s="76"/>
      <c r="F151" s="7"/>
      <c r="G151" s="76"/>
      <c r="J151" s="7"/>
      <c r="K151" s="76"/>
      <c r="O151" s="76"/>
      <c r="S151" s="76"/>
    </row>
    <row r="152" spans="1:19" ht="12.75" customHeight="1" x14ac:dyDescent="0.4">
      <c r="A152" s="2"/>
      <c r="B152" s="99"/>
      <c r="C152" s="76"/>
      <c r="F152" s="7"/>
      <c r="G152" s="76"/>
      <c r="J152" s="7"/>
      <c r="K152" s="76"/>
      <c r="O152" s="76"/>
      <c r="S152" s="76"/>
    </row>
    <row r="153" spans="1:19" ht="12.75" customHeight="1" x14ac:dyDescent="0.4">
      <c r="A153" s="2"/>
      <c r="B153" s="99"/>
      <c r="C153" s="76"/>
      <c r="F153" s="7"/>
      <c r="G153" s="76"/>
      <c r="J153" s="7"/>
      <c r="K153" s="76"/>
      <c r="O153" s="76"/>
      <c r="S153" s="76"/>
    </row>
    <row r="154" spans="1:19" ht="12.75" customHeight="1" x14ac:dyDescent="0.4">
      <c r="A154" s="2"/>
      <c r="B154" s="99"/>
      <c r="C154" s="76"/>
      <c r="F154" s="7"/>
      <c r="G154" s="76"/>
      <c r="J154" s="7"/>
      <c r="K154" s="76"/>
      <c r="O154" s="76"/>
      <c r="S154" s="76"/>
    </row>
    <row r="155" spans="1:19" ht="12.75" customHeight="1" x14ac:dyDescent="0.4">
      <c r="A155" s="2"/>
      <c r="B155" s="99"/>
      <c r="C155" s="76"/>
      <c r="F155" s="7"/>
      <c r="G155" s="76"/>
      <c r="J155" s="7"/>
      <c r="K155" s="76"/>
      <c r="O155" s="76"/>
      <c r="S155" s="76"/>
    </row>
    <row r="156" spans="1:19" ht="12.75" customHeight="1" x14ac:dyDescent="0.4">
      <c r="A156" s="2"/>
      <c r="B156" s="99"/>
      <c r="C156" s="76"/>
      <c r="F156" s="7"/>
      <c r="G156" s="76"/>
      <c r="J156" s="7"/>
      <c r="K156" s="76"/>
      <c r="O156" s="76"/>
      <c r="S156" s="76"/>
    </row>
    <row r="157" spans="1:19" ht="12.75" customHeight="1" x14ac:dyDescent="0.4">
      <c r="A157" s="2"/>
      <c r="B157" s="99"/>
      <c r="C157" s="76"/>
      <c r="F157" s="7"/>
      <c r="G157" s="76"/>
      <c r="J157" s="7"/>
      <c r="K157" s="76"/>
      <c r="O157" s="76"/>
      <c r="S157" s="76"/>
    </row>
    <row r="158" spans="1:19" ht="12.75" customHeight="1" x14ac:dyDescent="0.4">
      <c r="A158" s="2"/>
      <c r="B158" s="99"/>
      <c r="C158" s="76"/>
      <c r="F158" s="7"/>
      <c r="G158" s="76"/>
      <c r="J158" s="7"/>
      <c r="K158" s="76"/>
      <c r="O158" s="76"/>
      <c r="S158" s="76"/>
    </row>
    <row r="159" spans="1:19" ht="12.75" customHeight="1" x14ac:dyDescent="0.4">
      <c r="A159" s="2"/>
      <c r="B159" s="99"/>
      <c r="C159" s="76"/>
      <c r="F159" s="7"/>
      <c r="G159" s="76"/>
      <c r="J159" s="7"/>
      <c r="K159" s="76"/>
      <c r="O159" s="76"/>
      <c r="S159" s="76"/>
    </row>
    <row r="160" spans="1:19" ht="12.75" customHeight="1" x14ac:dyDescent="0.4">
      <c r="A160" s="2"/>
      <c r="B160" s="99"/>
      <c r="C160" s="76"/>
      <c r="F160" s="7"/>
      <c r="G160" s="76"/>
      <c r="J160" s="7"/>
      <c r="K160" s="76"/>
      <c r="O160" s="76"/>
      <c r="S160" s="76"/>
    </row>
    <row r="161" spans="1:19" ht="12.75" customHeight="1" x14ac:dyDescent="0.4">
      <c r="A161" s="2"/>
      <c r="B161" s="99"/>
      <c r="C161" s="76"/>
      <c r="F161" s="7"/>
      <c r="G161" s="76"/>
      <c r="J161" s="7"/>
      <c r="K161" s="76"/>
      <c r="O161" s="76"/>
      <c r="S161" s="76"/>
    </row>
    <row r="162" spans="1:19" ht="12.75" customHeight="1" x14ac:dyDescent="0.4">
      <c r="A162" s="2"/>
      <c r="B162" s="99"/>
      <c r="C162" s="76"/>
      <c r="F162" s="7"/>
      <c r="G162" s="76"/>
      <c r="J162" s="7"/>
      <c r="K162" s="76"/>
      <c r="O162" s="76"/>
      <c r="S162" s="76"/>
    </row>
    <row r="163" spans="1:19" ht="12.75" customHeight="1" x14ac:dyDescent="0.4">
      <c r="A163" s="2"/>
      <c r="B163" s="99"/>
      <c r="C163" s="76"/>
      <c r="F163" s="7"/>
      <c r="G163" s="76"/>
      <c r="J163" s="7"/>
      <c r="K163" s="76"/>
      <c r="O163" s="76"/>
      <c r="S163" s="76"/>
    </row>
    <row r="164" spans="1:19" ht="12.75" customHeight="1" x14ac:dyDescent="0.4">
      <c r="A164" s="2"/>
      <c r="B164" s="99"/>
      <c r="C164" s="76"/>
      <c r="F164" s="7"/>
      <c r="G164" s="76"/>
      <c r="J164" s="7"/>
      <c r="K164" s="76"/>
      <c r="O164" s="76"/>
      <c r="S164" s="76"/>
    </row>
    <row r="165" spans="1:19" ht="12.75" customHeight="1" x14ac:dyDescent="0.4">
      <c r="A165" s="2"/>
      <c r="B165" s="99"/>
      <c r="C165" s="76"/>
      <c r="F165" s="7"/>
      <c r="G165" s="76"/>
      <c r="J165" s="7"/>
      <c r="K165" s="76"/>
      <c r="O165" s="76"/>
      <c r="S165" s="76"/>
    </row>
    <row r="166" spans="1:19" ht="12.75" customHeight="1" x14ac:dyDescent="0.4">
      <c r="A166" s="2"/>
      <c r="B166" s="99"/>
      <c r="C166" s="76"/>
      <c r="F166" s="7"/>
      <c r="G166" s="76"/>
      <c r="J166" s="7"/>
      <c r="K166" s="76"/>
      <c r="O166" s="76"/>
      <c r="S166" s="76"/>
    </row>
    <row r="167" spans="1:19" ht="12.75" customHeight="1" x14ac:dyDescent="0.4">
      <c r="A167" s="2"/>
      <c r="B167" s="99"/>
      <c r="C167" s="76"/>
      <c r="F167" s="7"/>
      <c r="G167" s="76"/>
      <c r="J167" s="7"/>
      <c r="K167" s="76"/>
      <c r="O167" s="76"/>
      <c r="S167" s="76"/>
    </row>
    <row r="168" spans="1:19" ht="12.75" customHeight="1" x14ac:dyDescent="0.4">
      <c r="A168" s="2"/>
      <c r="B168" s="99"/>
      <c r="C168" s="76"/>
      <c r="F168" s="7"/>
      <c r="G168" s="76"/>
      <c r="J168" s="7"/>
      <c r="K168" s="76"/>
      <c r="O168" s="76"/>
      <c r="S168" s="76"/>
    </row>
    <row r="169" spans="1:19" ht="12.75" customHeight="1" x14ac:dyDescent="0.4">
      <c r="A169" s="2"/>
      <c r="B169" s="99"/>
      <c r="C169" s="76"/>
      <c r="F169" s="7"/>
      <c r="G169" s="76"/>
      <c r="J169" s="7"/>
      <c r="K169" s="76"/>
      <c r="O169" s="76"/>
      <c r="S169" s="76"/>
    </row>
    <row r="170" spans="1:19" ht="12.75" customHeight="1" x14ac:dyDescent="0.4">
      <c r="A170" s="2"/>
      <c r="B170" s="99"/>
      <c r="C170" s="76"/>
      <c r="F170" s="7"/>
      <c r="G170" s="76"/>
      <c r="J170" s="7"/>
      <c r="K170" s="76"/>
      <c r="O170" s="76"/>
      <c r="S170" s="76"/>
    </row>
    <row r="171" spans="1:19" ht="12.75" customHeight="1" x14ac:dyDescent="0.4">
      <c r="A171" s="2"/>
      <c r="B171" s="99"/>
      <c r="C171" s="76"/>
      <c r="F171" s="7"/>
      <c r="G171" s="76"/>
      <c r="J171" s="7"/>
      <c r="K171" s="76"/>
      <c r="O171" s="76"/>
      <c r="S171" s="76"/>
    </row>
    <row r="172" spans="1:19" ht="12.75" customHeight="1" x14ac:dyDescent="0.4">
      <c r="A172" s="2"/>
      <c r="B172" s="99"/>
      <c r="C172" s="76"/>
      <c r="F172" s="7"/>
      <c r="G172" s="76"/>
      <c r="J172" s="7"/>
      <c r="K172" s="76"/>
      <c r="O172" s="76"/>
      <c r="S172" s="76"/>
    </row>
    <row r="173" spans="1:19" ht="12.75" customHeight="1" x14ac:dyDescent="0.4">
      <c r="A173" s="2"/>
      <c r="B173" s="99"/>
      <c r="C173" s="76"/>
      <c r="F173" s="7"/>
      <c r="G173" s="76"/>
      <c r="J173" s="7"/>
      <c r="K173" s="76"/>
      <c r="O173" s="76"/>
      <c r="S173" s="76"/>
    </row>
    <row r="174" spans="1:19" ht="12.75" customHeight="1" x14ac:dyDescent="0.4">
      <c r="A174" s="2"/>
      <c r="B174" s="99"/>
      <c r="C174" s="76"/>
      <c r="F174" s="7"/>
      <c r="G174" s="76"/>
      <c r="J174" s="7"/>
      <c r="K174" s="76"/>
      <c r="O174" s="76"/>
      <c r="S174" s="76"/>
    </row>
    <row r="175" spans="1:19" ht="12.75" customHeight="1" x14ac:dyDescent="0.4">
      <c r="A175" s="2"/>
      <c r="B175" s="99"/>
      <c r="C175" s="76"/>
      <c r="F175" s="7"/>
      <c r="G175" s="76"/>
      <c r="J175" s="7"/>
      <c r="K175" s="76"/>
      <c r="O175" s="76"/>
      <c r="S175" s="76"/>
    </row>
    <row r="176" spans="1:19" ht="12.75" customHeight="1" x14ac:dyDescent="0.4">
      <c r="A176" s="2"/>
      <c r="B176" s="99"/>
      <c r="C176" s="76"/>
      <c r="F176" s="7"/>
      <c r="G176" s="76"/>
      <c r="J176" s="7"/>
      <c r="K176" s="76"/>
      <c r="O176" s="76"/>
      <c r="S176" s="76"/>
    </row>
    <row r="177" spans="1:19" ht="12.75" customHeight="1" x14ac:dyDescent="0.4">
      <c r="A177" s="2"/>
      <c r="B177" s="99"/>
      <c r="C177" s="76"/>
      <c r="F177" s="7"/>
      <c r="G177" s="76"/>
      <c r="J177" s="7"/>
      <c r="K177" s="76"/>
      <c r="O177" s="76"/>
      <c r="S177" s="76"/>
    </row>
    <row r="178" spans="1:19" ht="12.75" customHeight="1" x14ac:dyDescent="0.4">
      <c r="A178" s="2"/>
      <c r="B178" s="99"/>
      <c r="C178" s="76"/>
      <c r="F178" s="7"/>
      <c r="G178" s="76"/>
      <c r="J178" s="7"/>
      <c r="K178" s="76"/>
      <c r="O178" s="76"/>
      <c r="S178" s="76"/>
    </row>
    <row r="179" spans="1:19" ht="12.75" customHeight="1" x14ac:dyDescent="0.4">
      <c r="A179" s="2"/>
      <c r="B179" s="99"/>
      <c r="C179" s="76"/>
      <c r="F179" s="7"/>
      <c r="G179" s="76"/>
      <c r="J179" s="7"/>
      <c r="K179" s="76"/>
      <c r="O179" s="76"/>
      <c r="S179" s="76"/>
    </row>
    <row r="180" spans="1:19" ht="12.75" customHeight="1" x14ac:dyDescent="0.4">
      <c r="A180" s="2"/>
      <c r="B180" s="99"/>
      <c r="C180" s="76"/>
      <c r="F180" s="7"/>
      <c r="G180" s="76"/>
      <c r="J180" s="7"/>
      <c r="K180" s="76"/>
      <c r="O180" s="76"/>
      <c r="S180" s="76"/>
    </row>
    <row r="181" spans="1:19" ht="12.75" customHeight="1" x14ac:dyDescent="0.4">
      <c r="A181" s="2"/>
      <c r="B181" s="99"/>
      <c r="C181" s="76"/>
      <c r="F181" s="7"/>
      <c r="G181" s="76"/>
      <c r="J181" s="7"/>
      <c r="K181" s="76"/>
      <c r="O181" s="76"/>
      <c r="S181" s="76"/>
    </row>
    <row r="182" spans="1:19" ht="12.75" customHeight="1" x14ac:dyDescent="0.4">
      <c r="A182" s="2"/>
      <c r="B182" s="99"/>
      <c r="C182" s="76"/>
      <c r="F182" s="7"/>
      <c r="G182" s="76"/>
      <c r="J182" s="7"/>
      <c r="K182" s="76"/>
      <c r="O182" s="76"/>
      <c r="S182" s="76"/>
    </row>
    <row r="183" spans="1:19" ht="12.75" customHeight="1" x14ac:dyDescent="0.4">
      <c r="A183" s="2"/>
      <c r="B183" s="99"/>
      <c r="C183" s="76"/>
      <c r="F183" s="7"/>
      <c r="G183" s="76"/>
      <c r="J183" s="7"/>
      <c r="K183" s="76"/>
      <c r="O183" s="76"/>
      <c r="S183" s="76"/>
    </row>
    <row r="184" spans="1:19" ht="12.75" customHeight="1" x14ac:dyDescent="0.4">
      <c r="A184" s="2"/>
      <c r="B184" s="99"/>
      <c r="C184" s="76"/>
      <c r="F184" s="7"/>
      <c r="G184" s="76"/>
      <c r="J184" s="7"/>
      <c r="K184" s="76"/>
      <c r="O184" s="76"/>
      <c r="S184" s="76"/>
    </row>
    <row r="185" spans="1:19" ht="12.75" customHeight="1" x14ac:dyDescent="0.4">
      <c r="A185" s="2"/>
      <c r="B185" s="99"/>
      <c r="C185" s="76"/>
      <c r="F185" s="7"/>
      <c r="G185" s="76"/>
      <c r="J185" s="7"/>
      <c r="K185" s="76"/>
      <c r="O185" s="76"/>
      <c r="S185" s="76"/>
    </row>
    <row r="186" spans="1:19" ht="12.75" customHeight="1" x14ac:dyDescent="0.4">
      <c r="A186" s="2"/>
      <c r="B186" s="99"/>
      <c r="C186" s="76"/>
      <c r="F186" s="7"/>
      <c r="G186" s="76"/>
      <c r="J186" s="7"/>
      <c r="K186" s="76"/>
      <c r="O186" s="76"/>
      <c r="S186" s="76"/>
    </row>
    <row r="187" spans="1:19" ht="12.75" customHeight="1" x14ac:dyDescent="0.4">
      <c r="A187" s="2"/>
      <c r="B187" s="99"/>
      <c r="C187" s="76"/>
      <c r="F187" s="7"/>
      <c r="G187" s="76"/>
      <c r="J187" s="7"/>
      <c r="K187" s="76"/>
      <c r="O187" s="76"/>
      <c r="S187" s="76"/>
    </row>
    <row r="188" spans="1:19" ht="12.75" customHeight="1" x14ac:dyDescent="0.4">
      <c r="A188" s="2"/>
      <c r="B188" s="99"/>
      <c r="C188" s="76"/>
      <c r="F188" s="7"/>
      <c r="G188" s="76"/>
      <c r="J188" s="7"/>
      <c r="K188" s="76"/>
      <c r="O188" s="76"/>
      <c r="S188" s="76"/>
    </row>
    <row r="189" spans="1:19" ht="12.75" customHeight="1" x14ac:dyDescent="0.4">
      <c r="A189" s="2"/>
      <c r="B189" s="99"/>
      <c r="C189" s="76"/>
      <c r="F189" s="7"/>
      <c r="G189" s="76"/>
      <c r="J189" s="7"/>
      <c r="K189" s="76"/>
      <c r="O189" s="76"/>
      <c r="S189" s="76"/>
    </row>
    <row r="190" spans="1:19" ht="12.75" customHeight="1" x14ac:dyDescent="0.4">
      <c r="A190" s="2"/>
      <c r="B190" s="99"/>
      <c r="C190" s="76"/>
      <c r="F190" s="7"/>
      <c r="G190" s="76"/>
      <c r="J190" s="7"/>
      <c r="K190" s="76"/>
      <c r="O190" s="76"/>
      <c r="S190" s="76"/>
    </row>
    <row r="191" spans="1:19" ht="12.75" customHeight="1" x14ac:dyDescent="0.4">
      <c r="A191" s="2"/>
      <c r="B191" s="99"/>
      <c r="C191" s="76"/>
      <c r="F191" s="7"/>
      <c r="G191" s="76"/>
      <c r="J191" s="7"/>
      <c r="K191" s="76"/>
      <c r="O191" s="76"/>
      <c r="S191" s="76"/>
    </row>
    <row r="192" spans="1:19" ht="12.75" customHeight="1" x14ac:dyDescent="0.4">
      <c r="A192" s="2"/>
      <c r="B192" s="99"/>
      <c r="C192" s="76"/>
      <c r="F192" s="7"/>
      <c r="G192" s="76"/>
      <c r="J192" s="7"/>
      <c r="K192" s="76"/>
      <c r="O192" s="76"/>
      <c r="S192" s="76"/>
    </row>
    <row r="193" spans="1:19" ht="12.75" customHeight="1" x14ac:dyDescent="0.4">
      <c r="A193" s="2"/>
      <c r="B193" s="99"/>
      <c r="C193" s="76"/>
      <c r="F193" s="7"/>
      <c r="G193" s="76"/>
      <c r="J193" s="7"/>
      <c r="K193" s="76"/>
      <c r="O193" s="76"/>
      <c r="S193" s="76"/>
    </row>
    <row r="194" spans="1:19" ht="12.75" customHeight="1" x14ac:dyDescent="0.4">
      <c r="A194" s="2"/>
      <c r="B194" s="99"/>
      <c r="C194" s="76"/>
      <c r="F194" s="7"/>
      <c r="G194" s="76"/>
      <c r="J194" s="7"/>
      <c r="K194" s="76"/>
      <c r="O194" s="76"/>
      <c r="S194" s="76"/>
    </row>
    <row r="195" spans="1:19" ht="12.75" customHeight="1" x14ac:dyDescent="0.4">
      <c r="A195" s="2"/>
      <c r="B195" s="99"/>
      <c r="C195" s="76"/>
      <c r="F195" s="7"/>
      <c r="G195" s="76"/>
      <c r="J195" s="7"/>
      <c r="K195" s="76"/>
      <c r="O195" s="76"/>
      <c r="S195" s="76"/>
    </row>
    <row r="196" spans="1:19" ht="12.75" customHeight="1" x14ac:dyDescent="0.4">
      <c r="A196" s="2"/>
      <c r="B196" s="99"/>
      <c r="C196" s="76"/>
      <c r="F196" s="7"/>
      <c r="G196" s="76"/>
      <c r="J196" s="7"/>
      <c r="K196" s="76"/>
      <c r="O196" s="76"/>
      <c r="S196" s="76"/>
    </row>
    <row r="197" spans="1:19" ht="12.75" customHeight="1" x14ac:dyDescent="0.4">
      <c r="A197" s="2"/>
      <c r="B197" s="99"/>
      <c r="C197" s="76"/>
      <c r="F197" s="7"/>
      <c r="G197" s="76"/>
      <c r="J197" s="7"/>
      <c r="K197" s="76"/>
      <c r="O197" s="76"/>
      <c r="S197" s="76"/>
    </row>
    <row r="198" spans="1:19" ht="12.75" customHeight="1" x14ac:dyDescent="0.4">
      <c r="A198" s="2"/>
      <c r="B198" s="99"/>
      <c r="C198" s="76"/>
      <c r="F198" s="7"/>
      <c r="G198" s="76"/>
      <c r="J198" s="7"/>
      <c r="K198" s="76"/>
      <c r="O198" s="76"/>
      <c r="S198" s="76"/>
    </row>
    <row r="199" spans="1:19" ht="12.75" customHeight="1" x14ac:dyDescent="0.4">
      <c r="A199" s="2"/>
      <c r="B199" s="99"/>
      <c r="C199" s="76"/>
      <c r="F199" s="7"/>
      <c r="G199" s="76"/>
      <c r="J199" s="7"/>
      <c r="K199" s="76"/>
      <c r="O199" s="76"/>
      <c r="S199" s="76"/>
    </row>
    <row r="200" spans="1:19" ht="12.75" customHeight="1" x14ac:dyDescent="0.4">
      <c r="A200" s="2"/>
      <c r="B200" s="99"/>
      <c r="C200" s="76"/>
      <c r="F200" s="7"/>
      <c r="G200" s="76"/>
      <c r="J200" s="7"/>
      <c r="K200" s="76"/>
      <c r="O200" s="76"/>
      <c r="S200" s="76"/>
    </row>
    <row r="201" spans="1:19" ht="12.75" customHeight="1" x14ac:dyDescent="0.4">
      <c r="A201" s="2"/>
      <c r="B201" s="99"/>
      <c r="C201" s="76"/>
      <c r="F201" s="7"/>
      <c r="G201" s="76"/>
      <c r="J201" s="7"/>
      <c r="K201" s="76"/>
      <c r="O201" s="76"/>
      <c r="S201" s="76"/>
    </row>
    <row r="202" spans="1:19" ht="12.75" customHeight="1" x14ac:dyDescent="0.4">
      <c r="A202" s="2"/>
      <c r="B202" s="99"/>
      <c r="C202" s="76"/>
      <c r="F202" s="7"/>
      <c r="G202" s="76"/>
      <c r="J202" s="7"/>
      <c r="K202" s="76"/>
      <c r="O202" s="76"/>
      <c r="S202" s="76"/>
    </row>
    <row r="203" spans="1:19" ht="12.75" customHeight="1" x14ac:dyDescent="0.4">
      <c r="A203" s="2"/>
      <c r="B203" s="99"/>
      <c r="C203" s="76"/>
      <c r="F203" s="7"/>
      <c r="G203" s="76"/>
      <c r="J203" s="7"/>
      <c r="K203" s="76"/>
      <c r="O203" s="76"/>
      <c r="S203" s="76"/>
    </row>
    <row r="204" spans="1:19" ht="12.75" customHeight="1" x14ac:dyDescent="0.4">
      <c r="A204" s="2"/>
      <c r="B204" s="99"/>
      <c r="C204" s="76"/>
      <c r="F204" s="7"/>
      <c r="G204" s="76"/>
      <c r="J204" s="7"/>
      <c r="K204" s="76"/>
      <c r="O204" s="76"/>
      <c r="S204" s="76"/>
    </row>
    <row r="205" spans="1:19" ht="12.75" customHeight="1" x14ac:dyDescent="0.4">
      <c r="A205" s="2"/>
      <c r="B205" s="99"/>
      <c r="C205" s="76"/>
      <c r="F205" s="7"/>
      <c r="G205" s="76"/>
      <c r="J205" s="7"/>
      <c r="K205" s="76"/>
      <c r="O205" s="76"/>
      <c r="S205" s="76"/>
    </row>
    <row r="206" spans="1:19" ht="12.75" customHeight="1" x14ac:dyDescent="0.4">
      <c r="A206" s="2"/>
      <c r="B206" s="99"/>
      <c r="C206" s="76"/>
      <c r="F206" s="7"/>
      <c r="G206" s="76"/>
      <c r="J206" s="7"/>
      <c r="K206" s="76"/>
      <c r="O206" s="76"/>
      <c r="S206" s="76"/>
    </row>
    <row r="207" spans="1:19" ht="12.75" customHeight="1" x14ac:dyDescent="0.4">
      <c r="A207" s="2"/>
      <c r="B207" s="99"/>
      <c r="C207" s="76"/>
      <c r="F207" s="7"/>
      <c r="G207" s="76"/>
      <c r="J207" s="7"/>
      <c r="K207" s="76"/>
      <c r="O207" s="76"/>
      <c r="S207" s="76"/>
    </row>
    <row r="208" spans="1:19" ht="12.75" customHeight="1" x14ac:dyDescent="0.4">
      <c r="A208" s="2"/>
      <c r="B208" s="99"/>
      <c r="C208" s="76"/>
      <c r="F208" s="7"/>
      <c r="G208" s="76"/>
      <c r="J208" s="7"/>
      <c r="K208" s="76"/>
      <c r="O208" s="76"/>
      <c r="S208" s="76"/>
    </row>
    <row r="209" spans="1:19" ht="12.75" customHeight="1" x14ac:dyDescent="0.4">
      <c r="A209" s="2"/>
      <c r="B209" s="99"/>
      <c r="C209" s="76"/>
      <c r="F209" s="7"/>
      <c r="G209" s="76"/>
      <c r="J209" s="7"/>
      <c r="K209" s="76"/>
      <c r="O209" s="76"/>
      <c r="S209" s="76"/>
    </row>
    <row r="210" spans="1:19" ht="12.75" customHeight="1" x14ac:dyDescent="0.4">
      <c r="A210" s="2"/>
      <c r="B210" s="99"/>
      <c r="C210" s="76"/>
      <c r="F210" s="7"/>
      <c r="G210" s="76"/>
      <c r="J210" s="7"/>
      <c r="K210" s="76"/>
      <c r="O210" s="76"/>
      <c r="S210" s="76"/>
    </row>
    <row r="211" spans="1:19" ht="12.75" customHeight="1" x14ac:dyDescent="0.4">
      <c r="A211" s="2"/>
      <c r="B211" s="99"/>
      <c r="C211" s="76"/>
      <c r="F211" s="7"/>
      <c r="G211" s="76"/>
      <c r="J211" s="7"/>
      <c r="K211" s="76"/>
      <c r="O211" s="76"/>
      <c r="S211" s="76"/>
    </row>
    <row r="212" spans="1:19" ht="12.75" customHeight="1" x14ac:dyDescent="0.4">
      <c r="A212" s="2"/>
      <c r="B212" s="99"/>
      <c r="C212" s="76"/>
      <c r="F212" s="7"/>
      <c r="G212" s="76"/>
      <c r="J212" s="7"/>
      <c r="K212" s="76"/>
      <c r="O212" s="76"/>
      <c r="S212" s="76"/>
    </row>
    <row r="213" spans="1:19" ht="12.75" customHeight="1" x14ac:dyDescent="0.4">
      <c r="A213" s="2"/>
      <c r="B213" s="99"/>
      <c r="C213" s="76"/>
      <c r="F213" s="7"/>
      <c r="G213" s="76"/>
      <c r="J213" s="7"/>
      <c r="K213" s="76"/>
      <c r="O213" s="76"/>
      <c r="S213" s="76"/>
    </row>
    <row r="214" spans="1:19" ht="12.75" customHeight="1" x14ac:dyDescent="0.4">
      <c r="A214" s="2"/>
      <c r="B214" s="99"/>
      <c r="C214" s="76"/>
      <c r="F214" s="7"/>
      <c r="G214" s="76"/>
      <c r="J214" s="7"/>
      <c r="K214" s="76"/>
      <c r="O214" s="76"/>
      <c r="S214" s="76"/>
    </row>
    <row r="215" spans="1:19" ht="12.75" customHeight="1" x14ac:dyDescent="0.4">
      <c r="A215" s="2"/>
      <c r="B215" s="99"/>
      <c r="C215" s="76"/>
      <c r="F215" s="7"/>
      <c r="G215" s="76"/>
      <c r="J215" s="7"/>
      <c r="K215" s="76"/>
      <c r="O215" s="76"/>
      <c r="S215" s="76"/>
    </row>
    <row r="216" spans="1:19" ht="12.75" customHeight="1" x14ac:dyDescent="0.4">
      <c r="A216" s="2"/>
      <c r="B216" s="99"/>
      <c r="C216" s="76"/>
      <c r="F216" s="7"/>
      <c r="G216" s="76"/>
      <c r="J216" s="7"/>
      <c r="K216" s="76"/>
      <c r="O216" s="76"/>
      <c r="S216" s="76"/>
    </row>
    <row r="217" spans="1:19" ht="12.75" customHeight="1" x14ac:dyDescent="0.4">
      <c r="A217" s="2"/>
      <c r="B217" s="99"/>
      <c r="C217" s="76"/>
      <c r="F217" s="7"/>
      <c r="G217" s="76"/>
      <c r="J217" s="7"/>
      <c r="K217" s="76"/>
      <c r="O217" s="76"/>
      <c r="S217" s="76"/>
    </row>
    <row r="218" spans="1:19" ht="12.75" customHeight="1" x14ac:dyDescent="0.4">
      <c r="A218" s="2"/>
      <c r="B218" s="99"/>
      <c r="C218" s="76"/>
      <c r="F218" s="7"/>
      <c r="G218" s="76"/>
      <c r="J218" s="7"/>
      <c r="K218" s="76"/>
      <c r="O218" s="76"/>
      <c r="S218" s="76"/>
    </row>
    <row r="219" spans="1:19" ht="12.75" customHeight="1" x14ac:dyDescent="0.4">
      <c r="A219" s="2"/>
      <c r="B219" s="99"/>
      <c r="C219" s="76"/>
      <c r="F219" s="7"/>
      <c r="G219" s="76"/>
      <c r="J219" s="7"/>
      <c r="K219" s="76"/>
      <c r="O219" s="76"/>
      <c r="S219" s="76"/>
    </row>
    <row r="220" spans="1:19" ht="12.75" customHeight="1" x14ac:dyDescent="0.4">
      <c r="A220" s="2"/>
      <c r="B220" s="99"/>
      <c r="C220" s="76"/>
      <c r="F220" s="7"/>
      <c r="G220" s="76"/>
      <c r="J220" s="7"/>
      <c r="K220" s="76"/>
      <c r="O220" s="76"/>
      <c r="S220" s="76"/>
    </row>
    <row r="221" spans="1:19" ht="12.75" customHeight="1" x14ac:dyDescent="0.4">
      <c r="A221" s="2"/>
      <c r="B221" s="99"/>
      <c r="C221" s="76"/>
      <c r="F221" s="7"/>
      <c r="G221" s="76"/>
      <c r="J221" s="7"/>
      <c r="K221" s="76"/>
      <c r="O221" s="76"/>
      <c r="S221" s="76"/>
    </row>
    <row r="222" spans="1:19" ht="12.75" customHeight="1" x14ac:dyDescent="0.4">
      <c r="A222" s="2"/>
      <c r="B222" s="99"/>
      <c r="C222" s="76"/>
      <c r="F222" s="7"/>
      <c r="G222" s="76"/>
      <c r="J222" s="7"/>
      <c r="K222" s="76"/>
      <c r="O222" s="76"/>
      <c r="S222" s="76"/>
    </row>
    <row r="223" spans="1:19" ht="12.75" customHeight="1" x14ac:dyDescent="0.4">
      <c r="A223" s="2"/>
      <c r="B223" s="99"/>
      <c r="C223" s="76"/>
      <c r="F223" s="7"/>
      <c r="G223" s="76"/>
      <c r="J223" s="7"/>
      <c r="K223" s="76"/>
      <c r="O223" s="76"/>
      <c r="S223" s="76"/>
    </row>
    <row r="224" spans="1:19" ht="12.75" customHeight="1" x14ac:dyDescent="0.4">
      <c r="A224" s="2"/>
      <c r="B224" s="99"/>
      <c r="C224" s="76"/>
      <c r="F224" s="7"/>
      <c r="G224" s="76"/>
      <c r="J224" s="7"/>
      <c r="K224" s="76"/>
      <c r="O224" s="76"/>
      <c r="S224" s="76"/>
    </row>
    <row r="225" spans="1:19" ht="12.75" customHeight="1" x14ac:dyDescent="0.4">
      <c r="A225" s="2"/>
      <c r="B225" s="99"/>
      <c r="C225" s="76"/>
      <c r="F225" s="7"/>
      <c r="G225" s="76"/>
      <c r="J225" s="7"/>
      <c r="K225" s="76"/>
      <c r="O225" s="76"/>
      <c r="S225" s="76"/>
    </row>
    <row r="226" spans="1:19" ht="12.75" customHeight="1" x14ac:dyDescent="0.4">
      <c r="A226" s="2"/>
      <c r="B226" s="99"/>
      <c r="C226" s="76"/>
      <c r="F226" s="7"/>
      <c r="G226" s="76"/>
      <c r="J226" s="7"/>
      <c r="K226" s="76"/>
      <c r="O226" s="76"/>
      <c r="S226" s="76"/>
    </row>
    <row r="227" spans="1:19" ht="12.75" customHeight="1" x14ac:dyDescent="0.4">
      <c r="A227" s="2"/>
      <c r="B227" s="99"/>
      <c r="C227" s="76"/>
      <c r="F227" s="7"/>
      <c r="G227" s="76"/>
      <c r="J227" s="7"/>
      <c r="K227" s="76"/>
      <c r="O227" s="76"/>
      <c r="S227" s="76"/>
    </row>
    <row r="228" spans="1:19" ht="12.75" customHeight="1" x14ac:dyDescent="0.4">
      <c r="A228" s="2"/>
      <c r="B228" s="99"/>
      <c r="C228" s="76"/>
      <c r="F228" s="7"/>
      <c r="G228" s="76"/>
      <c r="J228" s="7"/>
      <c r="K228" s="76"/>
      <c r="O228" s="76"/>
      <c r="S228" s="76"/>
    </row>
    <row r="229" spans="1:19" ht="12.75" customHeight="1" x14ac:dyDescent="0.4">
      <c r="A229" s="2"/>
      <c r="B229" s="99"/>
      <c r="C229" s="76"/>
      <c r="F229" s="7"/>
      <c r="G229" s="76"/>
      <c r="J229" s="7"/>
      <c r="K229" s="76"/>
      <c r="O229" s="76"/>
      <c r="S229" s="76"/>
    </row>
    <row r="230" spans="1:19" ht="12.75" customHeight="1" x14ac:dyDescent="0.4">
      <c r="A230" s="2"/>
      <c r="B230" s="99"/>
      <c r="C230" s="76"/>
      <c r="F230" s="7"/>
      <c r="G230" s="76"/>
      <c r="J230" s="7"/>
      <c r="K230" s="76"/>
      <c r="O230" s="76"/>
      <c r="S230" s="76"/>
    </row>
    <row r="231" spans="1:19" ht="12.75" customHeight="1" x14ac:dyDescent="0.4">
      <c r="A231" s="2"/>
      <c r="B231" s="99"/>
      <c r="C231" s="76"/>
      <c r="F231" s="7"/>
      <c r="G231" s="76"/>
      <c r="J231" s="7"/>
      <c r="K231" s="76"/>
      <c r="O231" s="76"/>
      <c r="S231" s="76"/>
    </row>
    <row r="232" spans="1:19" ht="12.75" customHeight="1" x14ac:dyDescent="0.4">
      <c r="A232" s="2"/>
      <c r="B232" s="99"/>
      <c r="C232" s="76"/>
      <c r="F232" s="7"/>
      <c r="G232" s="76"/>
      <c r="J232" s="7"/>
      <c r="K232" s="76"/>
      <c r="O232" s="76"/>
      <c r="S232" s="76"/>
    </row>
    <row r="233" spans="1:19" ht="12.75" customHeight="1" x14ac:dyDescent="0.4">
      <c r="A233" s="2"/>
      <c r="B233" s="99"/>
      <c r="C233" s="76"/>
      <c r="F233" s="7"/>
      <c r="G233" s="76"/>
      <c r="J233" s="7"/>
      <c r="K233" s="76"/>
      <c r="O233" s="76"/>
      <c r="S233" s="76"/>
    </row>
    <row r="234" spans="1:19" ht="12.75" customHeight="1" x14ac:dyDescent="0.4">
      <c r="A234" s="2"/>
      <c r="B234" s="99"/>
      <c r="C234" s="76"/>
      <c r="F234" s="7"/>
      <c r="G234" s="76"/>
      <c r="J234" s="7"/>
      <c r="K234" s="76"/>
      <c r="O234" s="76"/>
      <c r="S234" s="76"/>
    </row>
    <row r="235" spans="1:19" ht="12.75" customHeight="1" x14ac:dyDescent="0.4">
      <c r="A235" s="2"/>
      <c r="B235" s="99"/>
      <c r="C235" s="76"/>
      <c r="F235" s="7"/>
      <c r="G235" s="76"/>
      <c r="J235" s="7"/>
      <c r="K235" s="76"/>
      <c r="O235" s="76"/>
      <c r="S235" s="76"/>
    </row>
    <row r="236" spans="1:19" ht="12.75" customHeight="1" x14ac:dyDescent="0.4">
      <c r="A236" s="2"/>
      <c r="B236" s="99"/>
      <c r="C236" s="76"/>
      <c r="F236" s="7"/>
      <c r="G236" s="76"/>
      <c r="J236" s="7"/>
      <c r="K236" s="76"/>
      <c r="O236" s="76"/>
      <c r="S236" s="76"/>
    </row>
    <row r="237" spans="1:19" ht="12.75" customHeight="1" x14ac:dyDescent="0.4">
      <c r="A237" s="2"/>
      <c r="B237" s="99"/>
      <c r="C237" s="76"/>
      <c r="F237" s="7"/>
      <c r="G237" s="76"/>
      <c r="J237" s="7"/>
      <c r="K237" s="76"/>
      <c r="O237" s="76"/>
      <c r="S237" s="76"/>
    </row>
    <row r="238" spans="1:19" ht="12.75" customHeight="1" x14ac:dyDescent="0.4">
      <c r="A238" s="2"/>
      <c r="B238" s="99"/>
      <c r="C238" s="76"/>
      <c r="F238" s="7"/>
      <c r="G238" s="76"/>
      <c r="J238" s="7"/>
      <c r="K238" s="76"/>
      <c r="O238" s="76"/>
      <c r="S238" s="76"/>
    </row>
    <row r="239" spans="1:19" ht="12.75" customHeight="1" x14ac:dyDescent="0.4">
      <c r="A239" s="2"/>
      <c r="B239" s="99"/>
      <c r="C239" s="76"/>
      <c r="F239" s="7"/>
      <c r="G239" s="76"/>
      <c r="J239" s="7"/>
      <c r="K239" s="76"/>
      <c r="O239" s="76"/>
      <c r="S239" s="76"/>
    </row>
    <row r="240" spans="1:19" ht="12.75" customHeight="1" x14ac:dyDescent="0.4">
      <c r="A240" s="2"/>
      <c r="B240" s="99"/>
      <c r="C240" s="76"/>
      <c r="F240" s="7"/>
      <c r="G240" s="76"/>
      <c r="J240" s="7"/>
      <c r="K240" s="76"/>
      <c r="O240" s="76"/>
      <c r="S240" s="76"/>
    </row>
    <row r="241" spans="1:19" ht="12.75" customHeight="1" x14ac:dyDescent="0.4">
      <c r="A241" s="2"/>
      <c r="B241" s="99"/>
      <c r="C241" s="76"/>
      <c r="F241" s="7"/>
      <c r="G241" s="76"/>
      <c r="J241" s="7"/>
      <c r="K241" s="76"/>
      <c r="O241" s="76"/>
      <c r="S241" s="76"/>
    </row>
    <row r="242" spans="1:19" ht="12.75" customHeight="1" x14ac:dyDescent="0.4">
      <c r="A242" s="2"/>
      <c r="B242" s="99"/>
      <c r="C242" s="76"/>
      <c r="F242" s="7"/>
      <c r="G242" s="76"/>
      <c r="J242" s="7"/>
      <c r="K242" s="76"/>
      <c r="O242" s="76"/>
      <c r="S242" s="76"/>
    </row>
    <row r="243" spans="1:19" ht="12.75" customHeight="1" x14ac:dyDescent="0.4">
      <c r="A243" s="2"/>
      <c r="B243" s="99"/>
      <c r="C243" s="76"/>
      <c r="F243" s="7"/>
      <c r="G243" s="76"/>
      <c r="J243" s="7"/>
      <c r="K243" s="76"/>
      <c r="O243" s="76"/>
      <c r="S243" s="76"/>
    </row>
    <row r="244" spans="1:19" ht="12.75" customHeight="1" x14ac:dyDescent="0.4">
      <c r="A244" s="2"/>
      <c r="B244" s="99"/>
      <c r="C244" s="76"/>
      <c r="F244" s="7"/>
      <c r="G244" s="76"/>
      <c r="J244" s="7"/>
      <c r="K244" s="76"/>
      <c r="O244" s="76"/>
      <c r="S244" s="76"/>
    </row>
    <row r="245" spans="1:19" ht="12.75" customHeight="1" x14ac:dyDescent="0.4">
      <c r="A245" s="2"/>
      <c r="B245" s="99"/>
      <c r="C245" s="76"/>
      <c r="F245" s="7"/>
      <c r="G245" s="76"/>
      <c r="J245" s="7"/>
      <c r="K245" s="76"/>
      <c r="O245" s="76"/>
      <c r="S245" s="76"/>
    </row>
    <row r="246" spans="1:19" ht="12.75" customHeight="1" x14ac:dyDescent="0.4">
      <c r="A246" s="2"/>
      <c r="B246" s="99"/>
      <c r="C246" s="76"/>
      <c r="F246" s="7"/>
      <c r="G246" s="76"/>
      <c r="J246" s="7"/>
      <c r="K246" s="76"/>
      <c r="O246" s="76"/>
      <c r="S246" s="76"/>
    </row>
    <row r="247" spans="1:19" ht="12.75" customHeight="1" x14ac:dyDescent="0.4">
      <c r="A247" s="2"/>
      <c r="B247" s="99"/>
      <c r="C247" s="76"/>
      <c r="F247" s="7"/>
      <c r="G247" s="76"/>
      <c r="J247" s="7"/>
      <c r="K247" s="76"/>
      <c r="O247" s="76"/>
      <c r="S247" s="76"/>
    </row>
    <row r="248" spans="1:19" ht="12.75" customHeight="1" x14ac:dyDescent="0.4">
      <c r="A248" s="2"/>
      <c r="B248" s="99"/>
      <c r="C248" s="76"/>
      <c r="F248" s="7"/>
      <c r="G248" s="76"/>
      <c r="J248" s="7"/>
      <c r="K248" s="76"/>
      <c r="O248" s="76"/>
      <c r="S248" s="76"/>
    </row>
    <row r="249" spans="1:19" ht="12.75" customHeight="1" x14ac:dyDescent="0.4">
      <c r="A249" s="2"/>
      <c r="B249" s="99"/>
      <c r="C249" s="76"/>
      <c r="F249" s="7"/>
      <c r="G249" s="76"/>
      <c r="J249" s="7"/>
      <c r="K249" s="76"/>
      <c r="O249" s="76"/>
      <c r="S249" s="76"/>
    </row>
    <row r="250" spans="1:19" ht="12.75" customHeight="1" x14ac:dyDescent="0.4">
      <c r="A250" s="2"/>
      <c r="B250" s="99"/>
      <c r="C250" s="76"/>
      <c r="F250" s="7"/>
      <c r="G250" s="76"/>
      <c r="J250" s="7"/>
      <c r="K250" s="76"/>
      <c r="O250" s="76"/>
      <c r="S250" s="76"/>
    </row>
    <row r="251" spans="1:19" ht="12.75" customHeight="1" x14ac:dyDescent="0.4">
      <c r="A251" s="2"/>
      <c r="B251" s="99"/>
      <c r="C251" s="76"/>
      <c r="F251" s="7"/>
      <c r="G251" s="76"/>
      <c r="J251" s="7"/>
      <c r="K251" s="76"/>
      <c r="O251" s="76"/>
      <c r="S251" s="76"/>
    </row>
    <row r="252" spans="1:19" ht="12.75" customHeight="1" x14ac:dyDescent="0.4">
      <c r="A252" s="2"/>
      <c r="B252" s="99"/>
      <c r="C252" s="76"/>
      <c r="F252" s="7"/>
      <c r="G252" s="76"/>
      <c r="J252" s="7"/>
      <c r="K252" s="76"/>
      <c r="O252" s="76"/>
      <c r="S252" s="76"/>
    </row>
    <row r="253" spans="1:19" ht="12.75" customHeight="1" x14ac:dyDescent="0.4">
      <c r="A253" s="2"/>
      <c r="B253" s="99"/>
      <c r="C253" s="76"/>
      <c r="F253" s="7"/>
      <c r="G253" s="76"/>
      <c r="J253" s="7"/>
      <c r="K253" s="76"/>
      <c r="O253" s="76"/>
      <c r="S253" s="76"/>
    </row>
    <row r="254" spans="1:19" ht="12.75" customHeight="1" x14ac:dyDescent="0.4">
      <c r="A254" s="2"/>
      <c r="B254" s="99"/>
      <c r="C254" s="76"/>
      <c r="F254" s="7"/>
      <c r="G254" s="76"/>
      <c r="J254" s="7"/>
      <c r="K254" s="76"/>
      <c r="O254" s="76"/>
      <c r="S254" s="76"/>
    </row>
    <row r="255" spans="1:19" ht="12.75" customHeight="1" x14ac:dyDescent="0.4">
      <c r="A255" s="2"/>
      <c r="B255" s="99"/>
      <c r="C255" s="76"/>
      <c r="F255" s="7"/>
      <c r="G255" s="76"/>
      <c r="J255" s="7"/>
      <c r="K255" s="76"/>
      <c r="O255" s="76"/>
      <c r="S255" s="76"/>
    </row>
    <row r="256" spans="1:19" ht="12.75" customHeight="1" x14ac:dyDescent="0.4">
      <c r="A256" s="2"/>
      <c r="B256" s="99"/>
      <c r="C256" s="76"/>
      <c r="F256" s="7"/>
      <c r="G256" s="76"/>
      <c r="J256" s="7"/>
      <c r="K256" s="76"/>
      <c r="O256" s="76"/>
      <c r="S256" s="76"/>
    </row>
    <row r="257" spans="1:19" ht="12.75" customHeight="1" x14ac:dyDescent="0.4">
      <c r="A257" s="2"/>
      <c r="B257" s="99"/>
      <c r="C257" s="76"/>
      <c r="F257" s="7"/>
      <c r="G257" s="76"/>
      <c r="J257" s="7"/>
      <c r="K257" s="76"/>
      <c r="O257" s="76"/>
      <c r="S257" s="76"/>
    </row>
    <row r="258" spans="1:19" ht="12.75" customHeight="1" x14ac:dyDescent="0.4">
      <c r="A258" s="2"/>
      <c r="B258" s="99"/>
      <c r="C258" s="76"/>
      <c r="F258" s="7"/>
      <c r="G258" s="76"/>
      <c r="J258" s="7"/>
      <c r="K258" s="76"/>
      <c r="O258" s="76"/>
      <c r="S258" s="76"/>
    </row>
    <row r="259" spans="1:19" ht="12.75" customHeight="1" x14ac:dyDescent="0.4">
      <c r="A259" s="2"/>
      <c r="B259" s="99"/>
      <c r="C259" s="76"/>
      <c r="F259" s="7"/>
      <c r="G259" s="76"/>
      <c r="J259" s="7"/>
      <c r="K259" s="76"/>
      <c r="O259" s="76"/>
      <c r="S259" s="76"/>
    </row>
    <row r="260" spans="1:19" ht="12.75" customHeight="1" x14ac:dyDescent="0.4">
      <c r="A260" s="2"/>
      <c r="B260" s="99"/>
      <c r="C260" s="76"/>
      <c r="F260" s="7"/>
      <c r="G260" s="76"/>
      <c r="J260" s="7"/>
      <c r="K260" s="76"/>
      <c r="O260" s="76"/>
      <c r="S260" s="76"/>
    </row>
    <row r="261" spans="1:19" ht="12.75" customHeight="1" x14ac:dyDescent="0.4">
      <c r="A261" s="2"/>
      <c r="B261" s="99"/>
      <c r="C261" s="76"/>
      <c r="F261" s="7"/>
      <c r="G261" s="76"/>
      <c r="J261" s="7"/>
      <c r="K261" s="76"/>
      <c r="O261" s="76"/>
      <c r="S261" s="76"/>
    </row>
    <row r="262" spans="1:19" ht="12.75" customHeight="1" x14ac:dyDescent="0.4">
      <c r="A262" s="2"/>
      <c r="B262" s="99"/>
      <c r="C262" s="76"/>
      <c r="F262" s="7"/>
      <c r="G262" s="76"/>
      <c r="J262" s="7"/>
      <c r="K262" s="76"/>
      <c r="O262" s="76"/>
      <c r="S262" s="76"/>
    </row>
    <row r="263" spans="1:19" ht="12.75" customHeight="1" x14ac:dyDescent="0.4">
      <c r="A263" s="2"/>
      <c r="B263" s="99"/>
      <c r="C263" s="76"/>
      <c r="F263" s="7"/>
      <c r="G263" s="76"/>
      <c r="J263" s="7"/>
      <c r="K263" s="76"/>
      <c r="O263" s="76"/>
      <c r="S263" s="76"/>
    </row>
    <row r="264" spans="1:19" ht="12.75" customHeight="1" x14ac:dyDescent="0.4">
      <c r="A264" s="2"/>
      <c r="B264" s="99"/>
      <c r="C264" s="76"/>
      <c r="F264" s="7"/>
      <c r="G264" s="76"/>
      <c r="J264" s="7"/>
      <c r="K264" s="76"/>
      <c r="O264" s="76"/>
      <c r="S264" s="76"/>
    </row>
    <row r="265" spans="1:19" ht="12.75" customHeight="1" x14ac:dyDescent="0.4">
      <c r="A265" s="2"/>
      <c r="B265" s="99"/>
      <c r="C265" s="76"/>
      <c r="F265" s="7"/>
      <c r="G265" s="76"/>
      <c r="J265" s="7"/>
      <c r="K265" s="76"/>
      <c r="O265" s="76"/>
      <c r="S265" s="76"/>
    </row>
    <row r="266" spans="1:19" ht="12.75" customHeight="1" x14ac:dyDescent="0.4">
      <c r="A266" s="2"/>
      <c r="B266" s="99"/>
      <c r="C266" s="76"/>
      <c r="F266" s="7"/>
      <c r="G266" s="76"/>
      <c r="J266" s="7"/>
      <c r="K266" s="76"/>
      <c r="O266" s="76"/>
      <c r="S266" s="76"/>
    </row>
    <row r="267" spans="1:19" ht="12.75" customHeight="1" x14ac:dyDescent="0.4">
      <c r="A267" s="2"/>
      <c r="B267" s="99"/>
      <c r="C267" s="76"/>
      <c r="F267" s="7"/>
      <c r="G267" s="76"/>
      <c r="J267" s="7"/>
      <c r="K267" s="76"/>
      <c r="O267" s="76"/>
      <c r="S267" s="76"/>
    </row>
    <row r="268" spans="1:19" ht="12.75" customHeight="1" x14ac:dyDescent="0.4">
      <c r="A268" s="2"/>
      <c r="B268" s="99"/>
      <c r="C268" s="76"/>
      <c r="F268" s="7"/>
      <c r="G268" s="76"/>
      <c r="J268" s="7"/>
      <c r="K268" s="76"/>
      <c r="O268" s="76"/>
      <c r="S268" s="76"/>
    </row>
    <row r="269" spans="1:19" ht="12.75" customHeight="1" x14ac:dyDescent="0.4">
      <c r="A269" s="2"/>
      <c r="B269" s="99"/>
      <c r="C269" s="76"/>
      <c r="F269" s="7"/>
      <c r="G269" s="76"/>
      <c r="J269" s="7"/>
      <c r="K269" s="76"/>
      <c r="O269" s="76"/>
      <c r="S269" s="76"/>
    </row>
    <row r="270" spans="1:19" ht="12.75" customHeight="1" x14ac:dyDescent="0.4">
      <c r="A270" s="2"/>
      <c r="B270" s="99"/>
      <c r="C270" s="76"/>
      <c r="F270" s="7"/>
      <c r="G270" s="76"/>
      <c r="J270" s="7"/>
      <c r="K270" s="76"/>
      <c r="O270" s="76"/>
      <c r="S270" s="76"/>
    </row>
    <row r="271" spans="1:19" ht="12.75" customHeight="1" x14ac:dyDescent="0.4">
      <c r="A271" s="2"/>
      <c r="B271" s="99"/>
      <c r="C271" s="76"/>
      <c r="F271" s="7"/>
      <c r="G271" s="76"/>
      <c r="J271" s="7"/>
      <c r="K271" s="76"/>
      <c r="O271" s="76"/>
      <c r="S271" s="76"/>
    </row>
    <row r="272" spans="1:19" ht="12.75" customHeight="1" x14ac:dyDescent="0.4">
      <c r="A272" s="2"/>
      <c r="B272" s="99"/>
      <c r="C272" s="76"/>
      <c r="F272" s="7"/>
      <c r="G272" s="76"/>
      <c r="J272" s="7"/>
      <c r="K272" s="76"/>
      <c r="O272" s="76"/>
      <c r="S272" s="76"/>
    </row>
    <row r="273" spans="1:19" ht="12.75" customHeight="1" x14ac:dyDescent="0.4">
      <c r="A273" s="2"/>
      <c r="B273" s="99"/>
      <c r="C273" s="76"/>
      <c r="F273" s="7"/>
      <c r="G273" s="76"/>
      <c r="J273" s="7"/>
      <c r="K273" s="76"/>
      <c r="O273" s="76"/>
      <c r="S273" s="76"/>
    </row>
    <row r="274" spans="1:19" ht="12.75" customHeight="1" x14ac:dyDescent="0.4">
      <c r="A274" s="2"/>
      <c r="B274" s="99"/>
      <c r="C274" s="76"/>
      <c r="F274" s="7"/>
      <c r="G274" s="76"/>
      <c r="J274" s="7"/>
      <c r="K274" s="76"/>
      <c r="O274" s="76"/>
      <c r="S274" s="76"/>
    </row>
    <row r="275" spans="1:19" ht="12.75" customHeight="1" x14ac:dyDescent="0.4">
      <c r="A275" s="2"/>
      <c r="B275" s="99"/>
      <c r="C275" s="76"/>
      <c r="F275" s="7"/>
      <c r="G275" s="76"/>
      <c r="J275" s="7"/>
      <c r="K275" s="76"/>
      <c r="O275" s="76"/>
      <c r="S275" s="76"/>
    </row>
    <row r="276" spans="1:19" ht="12.75" customHeight="1" x14ac:dyDescent="0.4">
      <c r="A276" s="2"/>
      <c r="B276" s="99"/>
      <c r="C276" s="76"/>
      <c r="F276" s="7"/>
      <c r="G276" s="76"/>
      <c r="J276" s="7"/>
      <c r="K276" s="76"/>
      <c r="O276" s="76"/>
      <c r="S276" s="76"/>
    </row>
    <row r="277" spans="1:19" ht="12.75" customHeight="1" x14ac:dyDescent="0.4">
      <c r="A277" s="2"/>
      <c r="B277" s="99"/>
      <c r="C277" s="76"/>
      <c r="F277" s="7"/>
      <c r="G277" s="76"/>
      <c r="J277" s="7"/>
      <c r="K277" s="76"/>
      <c r="O277" s="76"/>
      <c r="S277" s="76"/>
    </row>
    <row r="278" spans="1:19" ht="12.75" customHeight="1" x14ac:dyDescent="0.4">
      <c r="A278" s="2"/>
      <c r="B278" s="99"/>
      <c r="C278" s="76"/>
      <c r="F278" s="7"/>
      <c r="G278" s="76"/>
      <c r="J278" s="7"/>
      <c r="K278" s="76"/>
      <c r="O278" s="76"/>
      <c r="S278" s="76"/>
    </row>
    <row r="279" spans="1:19" ht="12.75" customHeight="1" x14ac:dyDescent="0.4">
      <c r="A279" s="2"/>
      <c r="B279" s="99"/>
      <c r="C279" s="76"/>
      <c r="F279" s="7"/>
      <c r="G279" s="76"/>
      <c r="J279" s="7"/>
      <c r="K279" s="76"/>
      <c r="O279" s="76"/>
      <c r="S279" s="76"/>
    </row>
    <row r="280" spans="1:19" ht="12.75" customHeight="1" x14ac:dyDescent="0.4">
      <c r="A280" s="2"/>
      <c r="B280" s="99"/>
      <c r="C280" s="76"/>
      <c r="F280" s="7"/>
      <c r="G280" s="76"/>
      <c r="J280" s="7"/>
      <c r="K280" s="76"/>
      <c r="O280" s="76"/>
      <c r="S280" s="76"/>
    </row>
    <row r="281" spans="1:19" ht="12.75" customHeight="1" x14ac:dyDescent="0.4">
      <c r="A281" s="2"/>
      <c r="B281" s="99"/>
      <c r="C281" s="76"/>
      <c r="F281" s="7"/>
      <c r="G281" s="76"/>
      <c r="J281" s="7"/>
      <c r="K281" s="76"/>
      <c r="O281" s="76"/>
      <c r="S281" s="76"/>
    </row>
    <row r="282" spans="1:19" ht="12.75" customHeight="1" x14ac:dyDescent="0.4">
      <c r="A282" s="2"/>
      <c r="B282" s="99"/>
      <c r="C282" s="76"/>
      <c r="F282" s="7"/>
      <c r="G282" s="76"/>
      <c r="J282" s="7"/>
      <c r="K282" s="76"/>
      <c r="O282" s="76"/>
      <c r="S282" s="76"/>
    </row>
    <row r="283" spans="1:19" ht="12.75" customHeight="1" x14ac:dyDescent="0.4">
      <c r="A283" s="2"/>
      <c r="B283" s="99"/>
      <c r="C283" s="76"/>
      <c r="F283" s="7"/>
      <c r="G283" s="76"/>
      <c r="J283" s="7"/>
      <c r="K283" s="76"/>
      <c r="O283" s="76"/>
      <c r="S283" s="76"/>
    </row>
    <row r="284" spans="1:19" ht="12.75" customHeight="1" x14ac:dyDescent="0.4">
      <c r="A284" s="2"/>
      <c r="B284" s="99"/>
      <c r="C284" s="76"/>
      <c r="F284" s="7"/>
      <c r="G284" s="76"/>
      <c r="J284" s="7"/>
      <c r="K284" s="76"/>
      <c r="O284" s="76"/>
      <c r="S284" s="76"/>
    </row>
    <row r="285" spans="1:19" ht="12.75" customHeight="1" x14ac:dyDescent="0.4">
      <c r="A285" s="2"/>
      <c r="B285" s="99"/>
      <c r="C285" s="76"/>
      <c r="F285" s="7"/>
      <c r="G285" s="76"/>
      <c r="J285" s="7"/>
      <c r="K285" s="76"/>
      <c r="O285" s="76"/>
      <c r="S285" s="76"/>
    </row>
    <row r="286" spans="1:19" ht="12.75" customHeight="1" x14ac:dyDescent="0.4">
      <c r="A286" s="2"/>
      <c r="B286" s="99"/>
      <c r="C286" s="76"/>
      <c r="F286" s="7"/>
      <c r="G286" s="76"/>
      <c r="J286" s="7"/>
      <c r="K286" s="76"/>
      <c r="O286" s="76"/>
      <c r="S286" s="76"/>
    </row>
    <row r="287" spans="1:19" ht="12.75" customHeight="1" x14ac:dyDescent="0.4">
      <c r="A287" s="2"/>
      <c r="B287" s="99"/>
      <c r="C287" s="76"/>
      <c r="F287" s="7"/>
      <c r="G287" s="76"/>
      <c r="J287" s="7"/>
      <c r="K287" s="76"/>
      <c r="O287" s="76"/>
      <c r="S287" s="76"/>
    </row>
    <row r="288" spans="1:19" ht="12.75" customHeight="1" x14ac:dyDescent="0.4">
      <c r="A288" s="2"/>
      <c r="B288" s="99"/>
      <c r="C288" s="76"/>
      <c r="F288" s="7"/>
      <c r="G288" s="76"/>
      <c r="J288" s="7"/>
      <c r="K288" s="76"/>
      <c r="O288" s="76"/>
      <c r="S288" s="76"/>
    </row>
    <row r="289" spans="1:19" ht="12.75" customHeight="1" x14ac:dyDescent="0.4">
      <c r="A289" s="2"/>
      <c r="B289" s="99"/>
      <c r="C289" s="76"/>
      <c r="F289" s="7"/>
      <c r="G289" s="76"/>
      <c r="J289" s="7"/>
      <c r="K289" s="76"/>
      <c r="O289" s="76"/>
      <c r="S289" s="76"/>
    </row>
    <row r="290" spans="1:19" ht="12.75" customHeight="1" x14ac:dyDescent="0.4">
      <c r="A290" s="2"/>
      <c r="B290" s="99"/>
      <c r="C290" s="76"/>
      <c r="F290" s="7"/>
      <c r="G290" s="76"/>
      <c r="J290" s="7"/>
      <c r="K290" s="76"/>
      <c r="O290" s="76"/>
      <c r="S290" s="76"/>
    </row>
    <row r="291" spans="1:19" ht="12.75" customHeight="1" x14ac:dyDescent="0.4">
      <c r="A291" s="2"/>
      <c r="B291" s="99"/>
      <c r="C291" s="76"/>
      <c r="F291" s="7"/>
      <c r="G291" s="76"/>
      <c r="J291" s="7"/>
      <c r="K291" s="76"/>
      <c r="O291" s="76"/>
      <c r="S291" s="76"/>
    </row>
    <row r="292" spans="1:19" ht="12.75" customHeight="1" x14ac:dyDescent="0.4">
      <c r="A292" s="2"/>
      <c r="B292" s="99"/>
      <c r="C292" s="76"/>
      <c r="F292" s="7"/>
      <c r="G292" s="76"/>
      <c r="J292" s="7"/>
      <c r="K292" s="76"/>
      <c r="O292" s="76"/>
      <c r="S292" s="76"/>
    </row>
    <row r="293" spans="1:19" ht="12.75" customHeight="1" x14ac:dyDescent="0.4">
      <c r="A293" s="2"/>
      <c r="B293" s="99"/>
      <c r="C293" s="76"/>
      <c r="F293" s="7"/>
      <c r="G293" s="76"/>
      <c r="J293" s="7"/>
      <c r="K293" s="76"/>
      <c r="O293" s="76"/>
      <c r="S293" s="76"/>
    </row>
    <row r="294" spans="1:19" ht="12.75" customHeight="1" x14ac:dyDescent="0.4">
      <c r="A294" s="2"/>
      <c r="B294" s="99"/>
      <c r="C294" s="76"/>
      <c r="F294" s="7"/>
      <c r="G294" s="76"/>
      <c r="J294" s="7"/>
      <c r="K294" s="76"/>
      <c r="O294" s="76"/>
      <c r="S294" s="76"/>
    </row>
    <row r="295" spans="1:19" ht="12.75" customHeight="1" x14ac:dyDescent="0.4">
      <c r="A295" s="2"/>
      <c r="B295" s="99"/>
      <c r="C295" s="76"/>
      <c r="F295" s="7"/>
      <c r="G295" s="76"/>
      <c r="J295" s="7"/>
      <c r="K295" s="76"/>
      <c r="O295" s="76"/>
      <c r="S295" s="76"/>
    </row>
    <row r="296" spans="1:19" ht="12.75" customHeight="1" x14ac:dyDescent="0.4">
      <c r="A296" s="2"/>
      <c r="B296" s="99"/>
      <c r="C296" s="76"/>
      <c r="F296" s="7"/>
      <c r="G296" s="76"/>
      <c r="J296" s="7"/>
      <c r="K296" s="76"/>
      <c r="O296" s="76"/>
      <c r="S296" s="76"/>
    </row>
    <row r="297" spans="1:19" ht="12.75" customHeight="1" x14ac:dyDescent="0.4">
      <c r="A297" s="2"/>
      <c r="B297" s="99"/>
      <c r="C297" s="76"/>
      <c r="F297" s="7"/>
      <c r="G297" s="76"/>
      <c r="J297" s="7"/>
      <c r="K297" s="76"/>
      <c r="O297" s="76"/>
      <c r="S297" s="76"/>
    </row>
    <row r="298" spans="1:19" ht="12.75" customHeight="1" x14ac:dyDescent="0.4">
      <c r="A298" s="2"/>
      <c r="B298" s="99"/>
      <c r="C298" s="76"/>
      <c r="F298" s="7"/>
      <c r="G298" s="76"/>
      <c r="J298" s="7"/>
      <c r="K298" s="76"/>
      <c r="O298" s="76"/>
      <c r="S298" s="76"/>
    </row>
    <row r="299" spans="1:19" ht="12.75" customHeight="1" x14ac:dyDescent="0.4">
      <c r="A299" s="2"/>
      <c r="B299" s="99"/>
      <c r="C299" s="76"/>
      <c r="F299" s="7"/>
      <c r="G299" s="76"/>
      <c r="J299" s="7"/>
      <c r="K299" s="76"/>
      <c r="O299" s="76"/>
      <c r="S299" s="76"/>
    </row>
    <row r="300" spans="1:19" ht="12.75" customHeight="1" x14ac:dyDescent="0.4">
      <c r="A300" s="2"/>
      <c r="B300" s="99"/>
      <c r="C300" s="76"/>
      <c r="F300" s="7"/>
      <c r="G300" s="76"/>
      <c r="J300" s="7"/>
      <c r="K300" s="76"/>
      <c r="O300" s="76"/>
      <c r="S300" s="76"/>
    </row>
    <row r="301" spans="1:19" ht="12.75" customHeight="1" x14ac:dyDescent="0.4">
      <c r="A301" s="2"/>
      <c r="B301" s="99"/>
      <c r="C301" s="76"/>
      <c r="F301" s="7"/>
      <c r="G301" s="76"/>
      <c r="J301" s="7"/>
      <c r="K301" s="76"/>
      <c r="O301" s="76"/>
      <c r="S301" s="76"/>
    </row>
    <row r="302" spans="1:19" ht="12.75" customHeight="1" x14ac:dyDescent="0.4">
      <c r="A302" s="2"/>
      <c r="B302" s="99"/>
      <c r="C302" s="76"/>
      <c r="F302" s="7"/>
      <c r="G302" s="76"/>
      <c r="J302" s="7"/>
      <c r="K302" s="76"/>
      <c r="O302" s="76"/>
      <c r="S302" s="76"/>
    </row>
    <row r="303" spans="1:19" ht="12.75" customHeight="1" x14ac:dyDescent="0.4">
      <c r="A303" s="2"/>
      <c r="B303" s="99"/>
      <c r="C303" s="76"/>
      <c r="F303" s="7"/>
      <c r="G303" s="76"/>
      <c r="J303" s="7"/>
      <c r="K303" s="76"/>
      <c r="O303" s="76"/>
      <c r="S303" s="76"/>
    </row>
    <row r="304" spans="1:19" ht="12.75" customHeight="1" x14ac:dyDescent="0.4">
      <c r="A304" s="2"/>
      <c r="B304" s="99"/>
      <c r="C304" s="76"/>
      <c r="F304" s="7"/>
      <c r="G304" s="76"/>
      <c r="J304" s="7"/>
      <c r="K304" s="76"/>
      <c r="O304" s="76"/>
      <c r="S304" s="76"/>
    </row>
    <row r="305" spans="1:19" ht="12.75" customHeight="1" x14ac:dyDescent="0.4">
      <c r="A305" s="2"/>
      <c r="B305" s="99"/>
      <c r="C305" s="76"/>
      <c r="F305" s="7"/>
      <c r="G305" s="76"/>
      <c r="J305" s="7"/>
      <c r="K305" s="76"/>
      <c r="O305" s="76"/>
      <c r="S305" s="76"/>
    </row>
    <row r="306" spans="1:19" ht="12.75" customHeight="1" x14ac:dyDescent="0.4">
      <c r="A306" s="2"/>
      <c r="B306" s="99"/>
      <c r="C306" s="76"/>
      <c r="F306" s="7"/>
      <c r="G306" s="76"/>
      <c r="J306" s="7"/>
      <c r="K306" s="76"/>
      <c r="O306" s="76"/>
      <c r="S306" s="76"/>
    </row>
    <row r="307" spans="1:19" ht="12.75" customHeight="1" x14ac:dyDescent="0.4">
      <c r="A307" s="2"/>
      <c r="B307" s="99"/>
      <c r="C307" s="76"/>
      <c r="F307" s="7"/>
      <c r="G307" s="76"/>
      <c r="J307" s="7"/>
      <c r="K307" s="76"/>
      <c r="O307" s="76"/>
      <c r="S307" s="76"/>
    </row>
    <row r="308" spans="1:19" ht="12.75" customHeight="1" x14ac:dyDescent="0.4">
      <c r="A308" s="2"/>
      <c r="B308" s="99"/>
      <c r="C308" s="76"/>
      <c r="F308" s="7"/>
      <c r="G308" s="76"/>
      <c r="J308" s="7"/>
      <c r="K308" s="76"/>
      <c r="O308" s="76"/>
      <c r="S308" s="76"/>
    </row>
    <row r="309" spans="1:19" ht="12.75" customHeight="1" x14ac:dyDescent="0.4">
      <c r="A309" s="2"/>
      <c r="B309" s="99"/>
      <c r="C309" s="76"/>
      <c r="F309" s="7"/>
      <c r="G309" s="76"/>
      <c r="J309" s="7"/>
      <c r="K309" s="76"/>
      <c r="O309" s="76"/>
      <c r="S309" s="76"/>
    </row>
    <row r="310" spans="1:19" ht="12.75" customHeight="1" x14ac:dyDescent="0.4">
      <c r="A310" s="2"/>
      <c r="B310" s="99"/>
      <c r="C310" s="76"/>
      <c r="F310" s="7"/>
      <c r="G310" s="76"/>
      <c r="J310" s="7"/>
      <c r="K310" s="76"/>
      <c r="O310" s="76"/>
      <c r="S310" s="76"/>
    </row>
    <row r="311" spans="1:19" ht="12.75" customHeight="1" x14ac:dyDescent="0.4">
      <c r="A311" s="2"/>
      <c r="B311" s="99"/>
      <c r="C311" s="76"/>
      <c r="F311" s="7"/>
      <c r="G311" s="76"/>
      <c r="J311" s="7"/>
      <c r="K311" s="76"/>
      <c r="O311" s="76"/>
      <c r="S311" s="76"/>
    </row>
    <row r="312" spans="1:19" ht="12.75" customHeight="1" x14ac:dyDescent="0.4">
      <c r="A312" s="2"/>
      <c r="B312" s="99"/>
      <c r="C312" s="76"/>
      <c r="F312" s="7"/>
      <c r="G312" s="76"/>
      <c r="J312" s="7"/>
      <c r="K312" s="76"/>
      <c r="O312" s="76"/>
      <c r="S312" s="76"/>
    </row>
    <row r="313" spans="1:19" ht="12.75" customHeight="1" x14ac:dyDescent="0.4">
      <c r="A313" s="2"/>
      <c r="B313" s="99"/>
      <c r="C313" s="76"/>
      <c r="F313" s="7"/>
      <c r="G313" s="76"/>
      <c r="J313" s="7"/>
      <c r="K313" s="76"/>
      <c r="O313" s="76"/>
      <c r="S313" s="76"/>
    </row>
    <row r="314" spans="1:19" ht="12.75" customHeight="1" x14ac:dyDescent="0.4">
      <c r="A314" s="2"/>
      <c r="B314" s="99"/>
      <c r="C314" s="76"/>
      <c r="F314" s="7"/>
      <c r="G314" s="76"/>
      <c r="J314" s="7"/>
      <c r="K314" s="76"/>
      <c r="O314" s="76"/>
      <c r="S314" s="76"/>
    </row>
    <row r="315" spans="1:19" ht="12.75" customHeight="1" x14ac:dyDescent="0.4">
      <c r="A315" s="2"/>
      <c r="B315" s="99"/>
      <c r="C315" s="76"/>
      <c r="F315" s="7"/>
      <c r="G315" s="76"/>
      <c r="J315" s="7"/>
      <c r="K315" s="76"/>
      <c r="O315" s="76"/>
      <c r="S315" s="76"/>
    </row>
    <row r="316" spans="1:19" ht="12.75" customHeight="1" x14ac:dyDescent="0.4">
      <c r="A316" s="2"/>
      <c r="B316" s="99"/>
      <c r="C316" s="76"/>
      <c r="F316" s="7"/>
      <c r="G316" s="76"/>
      <c r="J316" s="7"/>
      <c r="K316" s="76"/>
      <c r="O316" s="76"/>
      <c r="S316" s="76"/>
    </row>
    <row r="317" spans="1:19" ht="12.75" customHeight="1" x14ac:dyDescent="0.4">
      <c r="A317" s="2"/>
      <c r="B317" s="99"/>
      <c r="C317" s="76"/>
      <c r="F317" s="7"/>
      <c r="G317" s="76"/>
      <c r="J317" s="7"/>
      <c r="K317" s="76"/>
      <c r="O317" s="76"/>
      <c r="S317" s="76"/>
    </row>
    <row r="318" spans="1:19" ht="12.75" customHeight="1" x14ac:dyDescent="0.4">
      <c r="A318" s="2"/>
      <c r="B318" s="99"/>
      <c r="C318" s="76"/>
      <c r="F318" s="7"/>
      <c r="G318" s="76"/>
      <c r="J318" s="7"/>
      <c r="K318" s="76"/>
      <c r="O318" s="76"/>
      <c r="S318" s="76"/>
    </row>
    <row r="319" spans="1:19" ht="12.75" customHeight="1" x14ac:dyDescent="0.4">
      <c r="A319" s="2"/>
      <c r="B319" s="99"/>
      <c r="C319" s="76"/>
      <c r="F319" s="7"/>
      <c r="G319" s="76"/>
      <c r="J319" s="7"/>
      <c r="K319" s="76"/>
      <c r="O319" s="76"/>
      <c r="S319" s="76"/>
    </row>
    <row r="320" spans="1:19" ht="12.75" customHeight="1" x14ac:dyDescent="0.4">
      <c r="A320" s="2"/>
      <c r="B320" s="99"/>
      <c r="C320" s="76"/>
      <c r="F320" s="7"/>
      <c r="G320" s="76"/>
      <c r="J320" s="7"/>
      <c r="K320" s="76"/>
      <c r="O320" s="76"/>
      <c r="S320" s="76"/>
    </row>
    <row r="321" spans="1:19" ht="12.75" customHeight="1" x14ac:dyDescent="0.4">
      <c r="A321" s="2"/>
      <c r="B321" s="99"/>
      <c r="C321" s="76"/>
      <c r="F321" s="7"/>
      <c r="G321" s="76"/>
      <c r="J321" s="7"/>
      <c r="K321" s="76"/>
      <c r="O321" s="76"/>
      <c r="S321" s="76"/>
    </row>
    <row r="322" spans="1:19" ht="12.75" customHeight="1" x14ac:dyDescent="0.4">
      <c r="A322" s="2"/>
      <c r="B322" s="99"/>
      <c r="C322" s="76"/>
      <c r="F322" s="7"/>
      <c r="G322" s="76"/>
      <c r="J322" s="7"/>
      <c r="K322" s="76"/>
      <c r="O322" s="76"/>
      <c r="S322" s="76"/>
    </row>
    <row r="323" spans="1:19" ht="12.75" customHeight="1" x14ac:dyDescent="0.4">
      <c r="A323" s="2"/>
      <c r="B323" s="99"/>
      <c r="C323" s="76"/>
      <c r="F323" s="7"/>
      <c r="G323" s="76"/>
      <c r="J323" s="7"/>
      <c r="K323" s="76"/>
      <c r="O323" s="76"/>
      <c r="S323" s="76"/>
    </row>
    <row r="324" spans="1:19" ht="12.75" customHeight="1" x14ac:dyDescent="0.4">
      <c r="A324" s="2"/>
      <c r="B324" s="99"/>
      <c r="C324" s="76"/>
      <c r="F324" s="7"/>
      <c r="G324" s="76"/>
      <c r="J324" s="7"/>
      <c r="K324" s="76"/>
      <c r="O324" s="76"/>
      <c r="S324" s="76"/>
    </row>
    <row r="325" spans="1:19" ht="12.75" customHeight="1" x14ac:dyDescent="0.4">
      <c r="A325" s="2"/>
      <c r="B325" s="99"/>
      <c r="C325" s="76"/>
      <c r="F325" s="7"/>
      <c r="G325" s="76"/>
      <c r="J325" s="7"/>
      <c r="K325" s="76"/>
      <c r="O325" s="76"/>
      <c r="S325" s="76"/>
    </row>
    <row r="326" spans="1:19" ht="12.75" customHeight="1" x14ac:dyDescent="0.4">
      <c r="A326" s="2"/>
      <c r="B326" s="99"/>
      <c r="C326" s="76"/>
      <c r="F326" s="7"/>
      <c r="G326" s="76"/>
      <c r="J326" s="7"/>
      <c r="K326" s="76"/>
      <c r="O326" s="76"/>
      <c r="S326" s="76"/>
    </row>
    <row r="327" spans="1:19" ht="12.75" customHeight="1" x14ac:dyDescent="0.4">
      <c r="A327" s="2"/>
      <c r="B327" s="99"/>
      <c r="C327" s="76"/>
      <c r="F327" s="7"/>
      <c r="G327" s="76"/>
      <c r="J327" s="7"/>
      <c r="K327" s="76"/>
      <c r="O327" s="76"/>
      <c r="S327" s="76"/>
    </row>
    <row r="328" spans="1:19" ht="12.75" customHeight="1" x14ac:dyDescent="0.4">
      <c r="A328" s="2"/>
      <c r="B328" s="99"/>
      <c r="C328" s="76"/>
      <c r="F328" s="7"/>
      <c r="G328" s="76"/>
      <c r="J328" s="7"/>
      <c r="K328" s="76"/>
      <c r="O328" s="76"/>
      <c r="S328" s="76"/>
    </row>
    <row r="329" spans="1:19" ht="12.75" customHeight="1" x14ac:dyDescent="0.4">
      <c r="A329" s="2"/>
      <c r="B329" s="99"/>
      <c r="C329" s="76"/>
      <c r="F329" s="7"/>
      <c r="G329" s="76"/>
      <c r="J329" s="7"/>
      <c r="K329" s="76"/>
      <c r="O329" s="76"/>
      <c r="S329" s="76"/>
    </row>
    <row r="330" spans="1:19" ht="12.75" customHeight="1" x14ac:dyDescent="0.4">
      <c r="A330" s="2"/>
      <c r="B330" s="99"/>
      <c r="C330" s="76"/>
      <c r="F330" s="7"/>
      <c r="G330" s="76"/>
      <c r="J330" s="7"/>
      <c r="K330" s="76"/>
      <c r="O330" s="76"/>
      <c r="S330" s="76"/>
    </row>
    <row r="331" spans="1:19" ht="12.75" customHeight="1" x14ac:dyDescent="0.4">
      <c r="A331" s="2"/>
      <c r="B331" s="99"/>
      <c r="C331" s="76"/>
      <c r="F331" s="7"/>
      <c r="G331" s="76"/>
      <c r="J331" s="7"/>
      <c r="K331" s="76"/>
      <c r="O331" s="76"/>
      <c r="S331" s="76"/>
    </row>
    <row r="332" spans="1:19" ht="12.75" customHeight="1" x14ac:dyDescent="0.4">
      <c r="A332" s="2"/>
      <c r="B332" s="99"/>
      <c r="C332" s="76"/>
      <c r="F332" s="7"/>
      <c r="G332" s="76"/>
      <c r="J332" s="7"/>
      <c r="K332" s="76"/>
      <c r="O332" s="76"/>
      <c r="S332" s="76"/>
    </row>
    <row r="333" spans="1:19" ht="12.75" customHeight="1" x14ac:dyDescent="0.4">
      <c r="A333" s="2"/>
      <c r="B333" s="99"/>
      <c r="C333" s="76"/>
      <c r="F333" s="7"/>
      <c r="G333" s="76"/>
      <c r="J333" s="7"/>
      <c r="K333" s="76"/>
      <c r="O333" s="76"/>
      <c r="S333" s="76"/>
    </row>
    <row r="334" spans="1:19" ht="12.75" customHeight="1" x14ac:dyDescent="0.4">
      <c r="A334" s="2"/>
      <c r="B334" s="99"/>
      <c r="C334" s="76"/>
      <c r="F334" s="7"/>
      <c r="G334" s="76"/>
      <c r="J334" s="7"/>
      <c r="K334" s="76"/>
      <c r="O334" s="76"/>
      <c r="S334" s="76"/>
    </row>
    <row r="335" spans="1:19" ht="12.75" customHeight="1" x14ac:dyDescent="0.4">
      <c r="A335" s="2"/>
      <c r="B335" s="99"/>
      <c r="C335" s="76"/>
      <c r="F335" s="7"/>
      <c r="G335" s="76"/>
      <c r="J335" s="7"/>
      <c r="K335" s="76"/>
      <c r="O335" s="76"/>
      <c r="S335" s="76"/>
    </row>
    <row r="336" spans="1:19" ht="12.75" customHeight="1" x14ac:dyDescent="0.4">
      <c r="A336" s="2"/>
      <c r="B336" s="99"/>
      <c r="C336" s="76"/>
      <c r="F336" s="7"/>
      <c r="G336" s="76"/>
      <c r="J336" s="7"/>
      <c r="K336" s="76"/>
      <c r="O336" s="76"/>
      <c r="S336" s="76"/>
    </row>
    <row r="337" spans="1:19" ht="12.75" customHeight="1" x14ac:dyDescent="0.4">
      <c r="A337" s="2"/>
      <c r="B337" s="99"/>
      <c r="C337" s="76"/>
      <c r="F337" s="7"/>
      <c r="G337" s="76"/>
      <c r="J337" s="7"/>
      <c r="K337" s="76"/>
      <c r="O337" s="76"/>
      <c r="S337" s="76"/>
    </row>
    <row r="338" spans="1:19" ht="12.75" customHeight="1" x14ac:dyDescent="0.4">
      <c r="A338" s="2"/>
      <c r="B338" s="99"/>
      <c r="C338" s="76"/>
      <c r="F338" s="7"/>
      <c r="G338" s="76"/>
      <c r="J338" s="7"/>
      <c r="K338" s="76"/>
      <c r="O338" s="76"/>
      <c r="S338" s="76"/>
    </row>
    <row r="339" spans="1:19" ht="12.75" customHeight="1" x14ac:dyDescent="0.4">
      <c r="A339" s="2"/>
      <c r="B339" s="99"/>
      <c r="C339" s="76"/>
      <c r="F339" s="7"/>
      <c r="G339" s="76"/>
      <c r="J339" s="7"/>
      <c r="K339" s="76"/>
      <c r="O339" s="76"/>
      <c r="S339" s="76"/>
    </row>
    <row r="340" spans="1:19" ht="12.75" customHeight="1" x14ac:dyDescent="0.4">
      <c r="A340" s="2"/>
      <c r="B340" s="99"/>
      <c r="C340" s="76"/>
      <c r="F340" s="7"/>
      <c r="G340" s="76"/>
      <c r="J340" s="7"/>
      <c r="K340" s="76"/>
      <c r="O340" s="76"/>
      <c r="S340" s="76"/>
    </row>
    <row r="341" spans="1:19" ht="12.75" customHeight="1" x14ac:dyDescent="0.4">
      <c r="A341" s="2"/>
      <c r="B341" s="99"/>
      <c r="C341" s="76"/>
      <c r="F341" s="7"/>
      <c r="G341" s="76"/>
      <c r="J341" s="7"/>
      <c r="K341" s="76"/>
      <c r="O341" s="76"/>
      <c r="S341" s="76"/>
    </row>
    <row r="342" spans="1:19" ht="12.75" customHeight="1" x14ac:dyDescent="0.4">
      <c r="A342" s="2"/>
      <c r="B342" s="99"/>
      <c r="C342" s="76"/>
      <c r="F342" s="7"/>
      <c r="G342" s="76"/>
      <c r="J342" s="7"/>
      <c r="K342" s="76"/>
      <c r="O342" s="76"/>
      <c r="S342" s="76"/>
    </row>
    <row r="343" spans="1:19" ht="12.75" customHeight="1" x14ac:dyDescent="0.4">
      <c r="A343" s="2"/>
      <c r="B343" s="99"/>
      <c r="C343" s="76"/>
      <c r="F343" s="7"/>
      <c r="G343" s="76"/>
      <c r="J343" s="7"/>
      <c r="K343" s="76"/>
      <c r="O343" s="76"/>
      <c r="S343" s="76"/>
    </row>
    <row r="344" spans="1:19" ht="12.75" customHeight="1" x14ac:dyDescent="0.4">
      <c r="A344" s="2"/>
      <c r="B344" s="99"/>
      <c r="C344" s="76"/>
      <c r="F344" s="7"/>
      <c r="G344" s="76"/>
      <c r="J344" s="7"/>
      <c r="K344" s="76"/>
      <c r="O344" s="76"/>
      <c r="S344" s="76"/>
    </row>
    <row r="345" spans="1:19" ht="12.75" customHeight="1" x14ac:dyDescent="0.4">
      <c r="A345" s="2"/>
      <c r="B345" s="99"/>
      <c r="C345" s="76"/>
      <c r="F345" s="7"/>
      <c r="G345" s="76"/>
      <c r="J345" s="7"/>
      <c r="K345" s="76"/>
      <c r="O345" s="76"/>
      <c r="S345" s="76"/>
    </row>
    <row r="346" spans="1:19" ht="12.75" customHeight="1" x14ac:dyDescent="0.4">
      <c r="A346" s="2"/>
      <c r="B346" s="99"/>
      <c r="C346" s="76"/>
      <c r="F346" s="7"/>
      <c r="G346" s="76"/>
      <c r="J346" s="7"/>
      <c r="K346" s="76"/>
      <c r="O346" s="76"/>
      <c r="S346" s="76"/>
    </row>
    <row r="347" spans="1:19" ht="12.75" customHeight="1" x14ac:dyDescent="0.4">
      <c r="A347" s="2"/>
      <c r="B347" s="99"/>
      <c r="C347" s="76"/>
      <c r="F347" s="7"/>
      <c r="G347" s="76"/>
      <c r="J347" s="7"/>
      <c r="K347" s="76"/>
      <c r="O347" s="76"/>
      <c r="S347" s="76"/>
    </row>
    <row r="348" spans="1:19" ht="12.75" customHeight="1" x14ac:dyDescent="0.4">
      <c r="A348" s="2"/>
      <c r="B348" s="99"/>
      <c r="C348" s="76"/>
      <c r="F348" s="7"/>
      <c r="G348" s="76"/>
      <c r="J348" s="7"/>
      <c r="K348" s="76"/>
      <c r="O348" s="76"/>
      <c r="S348" s="76"/>
    </row>
    <row r="349" spans="1:19" ht="12.75" customHeight="1" x14ac:dyDescent="0.4">
      <c r="A349" s="2"/>
      <c r="B349" s="99"/>
      <c r="C349" s="76"/>
      <c r="F349" s="7"/>
      <c r="G349" s="76"/>
      <c r="J349" s="7"/>
      <c r="K349" s="76"/>
      <c r="O349" s="76"/>
      <c r="S349" s="76"/>
    </row>
    <row r="350" spans="1:19" ht="12.75" customHeight="1" x14ac:dyDescent="0.4">
      <c r="A350" s="2"/>
      <c r="B350" s="99"/>
      <c r="C350" s="76"/>
      <c r="F350" s="7"/>
      <c r="G350" s="76"/>
      <c r="J350" s="7"/>
      <c r="K350" s="76"/>
      <c r="O350" s="76"/>
      <c r="S350" s="76"/>
    </row>
    <row r="351" spans="1:19" ht="12.75" customHeight="1" x14ac:dyDescent="0.4">
      <c r="A351" s="2"/>
      <c r="B351" s="99"/>
      <c r="C351" s="76"/>
      <c r="F351" s="7"/>
      <c r="G351" s="76"/>
      <c r="J351" s="7"/>
      <c r="K351" s="76"/>
      <c r="O351" s="76"/>
      <c r="S351" s="76"/>
    </row>
    <row r="352" spans="1:19" ht="12.75" customHeight="1" x14ac:dyDescent="0.4">
      <c r="A352" s="2"/>
      <c r="B352" s="99"/>
      <c r="C352" s="76"/>
      <c r="F352" s="7"/>
      <c r="G352" s="76"/>
      <c r="J352" s="7"/>
      <c r="K352" s="76"/>
      <c r="O352" s="76"/>
      <c r="S352" s="76"/>
    </row>
    <row r="353" spans="1:19" ht="12.75" customHeight="1" x14ac:dyDescent="0.4">
      <c r="A353" s="2"/>
      <c r="B353" s="99"/>
      <c r="C353" s="76"/>
      <c r="F353" s="7"/>
      <c r="G353" s="76"/>
      <c r="J353" s="7"/>
      <c r="K353" s="76"/>
      <c r="O353" s="76"/>
      <c r="S353" s="76"/>
    </row>
    <row r="354" spans="1:19" ht="12.75" customHeight="1" x14ac:dyDescent="0.4">
      <c r="A354" s="2"/>
      <c r="B354" s="99"/>
      <c r="C354" s="76"/>
      <c r="F354" s="7"/>
      <c r="G354" s="76"/>
      <c r="J354" s="7"/>
      <c r="K354" s="76"/>
      <c r="O354" s="76"/>
      <c r="S354" s="76"/>
    </row>
    <row r="355" spans="1:19" ht="12.75" customHeight="1" x14ac:dyDescent="0.4">
      <c r="A355" s="2"/>
      <c r="B355" s="99"/>
      <c r="C355" s="76"/>
      <c r="F355" s="7"/>
      <c r="G355" s="76"/>
      <c r="J355" s="7"/>
      <c r="K355" s="76"/>
      <c r="O355" s="76"/>
      <c r="S355" s="76"/>
    </row>
    <row r="356" spans="1:19" ht="12.75" customHeight="1" x14ac:dyDescent="0.4">
      <c r="A356" s="2"/>
      <c r="B356" s="99"/>
      <c r="C356" s="76"/>
      <c r="F356" s="7"/>
      <c r="G356" s="76"/>
      <c r="J356" s="7"/>
      <c r="K356" s="76"/>
      <c r="O356" s="76"/>
      <c r="S356" s="76"/>
    </row>
    <row r="357" spans="1:19" ht="12.75" customHeight="1" x14ac:dyDescent="0.4">
      <c r="A357" s="2"/>
      <c r="B357" s="99"/>
      <c r="C357" s="76"/>
      <c r="F357" s="7"/>
      <c r="G357" s="76"/>
      <c r="J357" s="7"/>
      <c r="K357" s="76"/>
      <c r="O357" s="76"/>
      <c r="S357" s="76"/>
    </row>
    <row r="358" spans="1:19" ht="12.75" customHeight="1" x14ac:dyDescent="0.4">
      <c r="A358" s="2"/>
      <c r="B358" s="99"/>
      <c r="C358" s="76"/>
      <c r="F358" s="7"/>
      <c r="G358" s="76"/>
      <c r="J358" s="7"/>
      <c r="K358" s="76"/>
      <c r="O358" s="76"/>
      <c r="S358" s="76"/>
    </row>
    <row r="359" spans="1:19" ht="12.75" customHeight="1" x14ac:dyDescent="0.4">
      <c r="A359" s="2"/>
      <c r="B359" s="99"/>
      <c r="C359" s="76"/>
      <c r="F359" s="7"/>
      <c r="G359" s="76"/>
      <c r="J359" s="7"/>
      <c r="K359" s="76"/>
      <c r="O359" s="76"/>
      <c r="S359" s="76"/>
    </row>
    <row r="360" spans="1:19" ht="12.75" customHeight="1" x14ac:dyDescent="0.4">
      <c r="A360" s="2"/>
      <c r="B360" s="99"/>
      <c r="C360" s="76"/>
      <c r="F360" s="7"/>
      <c r="G360" s="76"/>
      <c r="J360" s="7"/>
      <c r="K360" s="76"/>
      <c r="O360" s="76"/>
      <c r="S360" s="76"/>
    </row>
    <row r="361" spans="1:19" ht="12.75" customHeight="1" x14ac:dyDescent="0.4">
      <c r="A361" s="2"/>
      <c r="B361" s="99"/>
      <c r="C361" s="76"/>
      <c r="F361" s="7"/>
      <c r="G361" s="76"/>
      <c r="J361" s="7"/>
      <c r="K361" s="76"/>
      <c r="O361" s="76"/>
      <c r="S361" s="76"/>
    </row>
    <row r="362" spans="1:19" ht="12.75" customHeight="1" x14ac:dyDescent="0.4">
      <c r="A362" s="2"/>
      <c r="B362" s="99"/>
      <c r="C362" s="76"/>
      <c r="F362" s="7"/>
      <c r="G362" s="76"/>
      <c r="J362" s="7"/>
      <c r="K362" s="76"/>
      <c r="O362" s="76"/>
      <c r="S362" s="76"/>
    </row>
    <row r="363" spans="1:19" ht="12.75" customHeight="1" x14ac:dyDescent="0.4">
      <c r="A363" s="2"/>
      <c r="B363" s="99"/>
      <c r="C363" s="76"/>
      <c r="F363" s="7"/>
      <c r="G363" s="76"/>
      <c r="J363" s="7"/>
      <c r="K363" s="76"/>
      <c r="O363" s="76"/>
      <c r="S363" s="76"/>
    </row>
    <row r="364" spans="1:19" ht="12.75" customHeight="1" x14ac:dyDescent="0.4">
      <c r="A364" s="2"/>
      <c r="B364" s="99"/>
      <c r="C364" s="76"/>
      <c r="F364" s="7"/>
      <c r="G364" s="76"/>
      <c r="J364" s="7"/>
      <c r="K364" s="76"/>
      <c r="O364" s="76"/>
      <c r="S364" s="76"/>
    </row>
    <row r="365" spans="1:19" ht="12.75" customHeight="1" x14ac:dyDescent="0.4">
      <c r="A365" s="2"/>
      <c r="B365" s="99"/>
      <c r="C365" s="76"/>
      <c r="F365" s="7"/>
      <c r="G365" s="76"/>
      <c r="J365" s="7"/>
      <c r="K365" s="76"/>
      <c r="O365" s="76"/>
      <c r="S365" s="76"/>
    </row>
    <row r="366" spans="1:19" ht="12.75" customHeight="1" x14ac:dyDescent="0.4">
      <c r="A366" s="2"/>
      <c r="B366" s="99"/>
      <c r="C366" s="76"/>
      <c r="F366" s="7"/>
      <c r="G366" s="76"/>
      <c r="J366" s="7"/>
      <c r="K366" s="76"/>
      <c r="O366" s="76"/>
      <c r="S366" s="76"/>
    </row>
    <row r="367" spans="1:19" ht="12.75" customHeight="1" x14ac:dyDescent="0.4">
      <c r="A367" s="2"/>
      <c r="B367" s="99"/>
      <c r="C367" s="76"/>
      <c r="F367" s="7"/>
      <c r="G367" s="76"/>
      <c r="J367" s="7"/>
      <c r="K367" s="76"/>
      <c r="O367" s="76"/>
      <c r="S367" s="76"/>
    </row>
    <row r="368" spans="1:19" ht="12.75" customHeight="1" x14ac:dyDescent="0.4">
      <c r="A368" s="2"/>
      <c r="B368" s="99"/>
      <c r="C368" s="76"/>
      <c r="F368" s="7"/>
      <c r="G368" s="76"/>
      <c r="J368" s="7"/>
      <c r="K368" s="76"/>
      <c r="O368" s="76"/>
      <c r="S368" s="76"/>
    </row>
    <row r="369" spans="1:19" ht="12.75" customHeight="1" x14ac:dyDescent="0.4">
      <c r="A369" s="2"/>
      <c r="B369" s="99"/>
      <c r="C369" s="76"/>
      <c r="F369" s="7"/>
      <c r="G369" s="76"/>
      <c r="J369" s="7"/>
      <c r="K369" s="76"/>
      <c r="O369" s="76"/>
      <c r="S369" s="76"/>
    </row>
    <row r="370" spans="1:19" ht="12.75" customHeight="1" x14ac:dyDescent="0.4">
      <c r="A370" s="2"/>
      <c r="B370" s="99"/>
      <c r="C370" s="76"/>
      <c r="F370" s="7"/>
      <c r="G370" s="76"/>
      <c r="J370" s="7"/>
      <c r="K370" s="76"/>
      <c r="O370" s="76"/>
      <c r="S370" s="76"/>
    </row>
    <row r="371" spans="1:19" ht="12.75" customHeight="1" x14ac:dyDescent="0.4">
      <c r="A371" s="2"/>
      <c r="B371" s="99"/>
      <c r="C371" s="76"/>
      <c r="F371" s="7"/>
      <c r="G371" s="76"/>
      <c r="J371" s="7"/>
      <c r="K371" s="76"/>
      <c r="O371" s="76"/>
      <c r="S371" s="76"/>
    </row>
    <row r="372" spans="1:19" ht="12.75" customHeight="1" x14ac:dyDescent="0.4">
      <c r="A372" s="2"/>
      <c r="B372" s="99"/>
      <c r="C372" s="76"/>
      <c r="F372" s="7"/>
      <c r="G372" s="76"/>
      <c r="J372" s="7"/>
      <c r="K372" s="76"/>
      <c r="O372" s="76"/>
      <c r="S372" s="76"/>
    </row>
    <row r="373" spans="1:19" ht="12.75" customHeight="1" x14ac:dyDescent="0.4">
      <c r="A373" s="2"/>
      <c r="B373" s="99"/>
      <c r="C373" s="76"/>
      <c r="F373" s="7"/>
      <c r="G373" s="76"/>
      <c r="J373" s="7"/>
      <c r="K373" s="76"/>
      <c r="O373" s="76"/>
      <c r="S373" s="76"/>
    </row>
    <row r="374" spans="1:19" ht="12.75" customHeight="1" x14ac:dyDescent="0.4">
      <c r="A374" s="2"/>
      <c r="B374" s="99"/>
      <c r="C374" s="76"/>
      <c r="F374" s="7"/>
      <c r="G374" s="76"/>
      <c r="J374" s="7"/>
      <c r="K374" s="76"/>
      <c r="O374" s="76"/>
      <c r="S374" s="76"/>
    </row>
    <row r="375" spans="1:19" ht="12.75" customHeight="1" x14ac:dyDescent="0.4">
      <c r="A375" s="2"/>
      <c r="B375" s="99"/>
      <c r="C375" s="76"/>
      <c r="F375" s="7"/>
      <c r="G375" s="76"/>
      <c r="J375" s="7"/>
      <c r="K375" s="76"/>
      <c r="O375" s="76"/>
      <c r="S375" s="76"/>
    </row>
    <row r="376" spans="1:19" ht="12.75" customHeight="1" x14ac:dyDescent="0.4">
      <c r="A376" s="2"/>
      <c r="B376" s="99"/>
      <c r="C376" s="76"/>
      <c r="F376" s="7"/>
      <c r="G376" s="76"/>
      <c r="J376" s="7"/>
      <c r="K376" s="76"/>
      <c r="O376" s="76"/>
      <c r="S376" s="76"/>
    </row>
    <row r="377" spans="1:19" ht="12.75" customHeight="1" x14ac:dyDescent="0.4">
      <c r="A377" s="2"/>
      <c r="B377" s="99"/>
      <c r="C377" s="76"/>
      <c r="F377" s="7"/>
      <c r="G377" s="76"/>
      <c r="J377" s="7"/>
      <c r="K377" s="76"/>
      <c r="O377" s="76"/>
      <c r="S377" s="76"/>
    </row>
    <row r="378" spans="1:19" ht="12.75" customHeight="1" x14ac:dyDescent="0.4">
      <c r="A378" s="2"/>
      <c r="B378" s="99"/>
      <c r="C378" s="76"/>
      <c r="F378" s="7"/>
      <c r="G378" s="76"/>
      <c r="J378" s="7"/>
      <c r="K378" s="76"/>
      <c r="O378" s="76"/>
      <c r="S378" s="76"/>
    </row>
    <row r="379" spans="1:19" ht="12.75" customHeight="1" x14ac:dyDescent="0.4">
      <c r="A379" s="2"/>
      <c r="B379" s="99"/>
      <c r="C379" s="76"/>
      <c r="F379" s="7"/>
      <c r="G379" s="76"/>
      <c r="J379" s="7"/>
      <c r="K379" s="76"/>
      <c r="O379" s="76"/>
      <c r="S379" s="76"/>
    </row>
    <row r="380" spans="1:19" ht="12.75" customHeight="1" x14ac:dyDescent="0.4">
      <c r="A380" s="2"/>
      <c r="B380" s="99"/>
      <c r="C380" s="76"/>
      <c r="F380" s="7"/>
      <c r="G380" s="76"/>
      <c r="J380" s="7"/>
      <c r="K380" s="76"/>
      <c r="O380" s="76"/>
      <c r="S380" s="76"/>
    </row>
    <row r="381" spans="1:19" ht="12.75" customHeight="1" x14ac:dyDescent="0.4">
      <c r="A381" s="2"/>
      <c r="B381" s="99"/>
      <c r="C381" s="76"/>
      <c r="F381" s="7"/>
      <c r="G381" s="76"/>
      <c r="J381" s="7"/>
      <c r="K381" s="76"/>
      <c r="O381" s="76"/>
      <c r="S381" s="76"/>
    </row>
    <row r="382" spans="1:19" ht="12.75" customHeight="1" x14ac:dyDescent="0.4">
      <c r="A382" s="2"/>
      <c r="B382" s="99"/>
      <c r="C382" s="76"/>
      <c r="F382" s="7"/>
      <c r="G382" s="76"/>
      <c r="J382" s="7"/>
      <c r="K382" s="76"/>
      <c r="O382" s="76"/>
      <c r="S382" s="76"/>
    </row>
    <row r="383" spans="1:19" ht="12.75" customHeight="1" x14ac:dyDescent="0.4">
      <c r="A383" s="2"/>
      <c r="B383" s="99"/>
      <c r="C383" s="76"/>
      <c r="F383" s="7"/>
      <c r="G383" s="76"/>
      <c r="J383" s="7"/>
      <c r="K383" s="76"/>
      <c r="O383" s="76"/>
      <c r="S383" s="76"/>
    </row>
    <row r="384" spans="1:19" ht="12.75" customHeight="1" x14ac:dyDescent="0.4">
      <c r="A384" s="2"/>
      <c r="B384" s="99"/>
      <c r="C384" s="76"/>
      <c r="F384" s="7"/>
      <c r="G384" s="76"/>
      <c r="J384" s="7"/>
      <c r="K384" s="76"/>
      <c r="O384" s="76"/>
      <c r="S384" s="76"/>
    </row>
    <row r="385" spans="1:19" ht="12.75" customHeight="1" x14ac:dyDescent="0.4">
      <c r="A385" s="2"/>
      <c r="B385" s="99"/>
      <c r="C385" s="76"/>
      <c r="F385" s="7"/>
      <c r="G385" s="76"/>
      <c r="J385" s="7"/>
      <c r="K385" s="76"/>
      <c r="O385" s="76"/>
      <c r="S385" s="76"/>
    </row>
    <row r="386" spans="1:19" ht="12.75" customHeight="1" x14ac:dyDescent="0.4">
      <c r="A386" s="2"/>
      <c r="B386" s="99"/>
      <c r="C386" s="76"/>
      <c r="F386" s="7"/>
      <c r="G386" s="76"/>
      <c r="J386" s="7"/>
      <c r="K386" s="76"/>
      <c r="O386" s="76"/>
      <c r="S386" s="76"/>
    </row>
    <row r="387" spans="1:19" ht="12.75" customHeight="1" x14ac:dyDescent="0.4">
      <c r="A387" s="2"/>
      <c r="B387" s="99"/>
      <c r="C387" s="76"/>
      <c r="F387" s="7"/>
      <c r="G387" s="76"/>
      <c r="J387" s="7"/>
      <c r="K387" s="76"/>
      <c r="O387" s="76"/>
      <c r="S387" s="76"/>
    </row>
    <row r="388" spans="1:19" ht="12.75" customHeight="1" x14ac:dyDescent="0.4">
      <c r="A388" s="2"/>
      <c r="B388" s="99"/>
      <c r="C388" s="76"/>
      <c r="F388" s="7"/>
      <c r="G388" s="76"/>
      <c r="J388" s="7"/>
      <c r="K388" s="76"/>
      <c r="O388" s="76"/>
      <c r="S388" s="76"/>
    </row>
    <row r="389" spans="1:19" ht="12.75" customHeight="1" x14ac:dyDescent="0.4">
      <c r="A389" s="2"/>
      <c r="B389" s="99"/>
      <c r="C389" s="76"/>
      <c r="F389" s="7"/>
      <c r="G389" s="76"/>
      <c r="J389" s="7"/>
      <c r="K389" s="76"/>
      <c r="O389" s="76"/>
      <c r="S389" s="76"/>
    </row>
    <row r="390" spans="1:19" ht="12.75" customHeight="1" x14ac:dyDescent="0.4">
      <c r="A390" s="2"/>
      <c r="B390" s="99"/>
      <c r="C390" s="76"/>
      <c r="F390" s="7"/>
      <c r="G390" s="76"/>
      <c r="J390" s="7"/>
      <c r="K390" s="76"/>
      <c r="O390" s="76"/>
      <c r="S390" s="76"/>
    </row>
    <row r="391" spans="1:19" ht="12.75" customHeight="1" x14ac:dyDescent="0.4">
      <c r="A391" s="2"/>
      <c r="B391" s="99"/>
      <c r="C391" s="76"/>
      <c r="F391" s="7"/>
      <c r="G391" s="76"/>
      <c r="J391" s="7"/>
      <c r="K391" s="76"/>
      <c r="O391" s="76"/>
      <c r="S391" s="76"/>
    </row>
    <row r="392" spans="1:19" ht="12.75" customHeight="1" x14ac:dyDescent="0.4">
      <c r="A392" s="2"/>
      <c r="B392" s="99"/>
      <c r="C392" s="76"/>
      <c r="F392" s="7"/>
      <c r="G392" s="76"/>
      <c r="J392" s="7"/>
      <c r="K392" s="76"/>
      <c r="O392" s="76"/>
      <c r="S392" s="76"/>
    </row>
    <row r="393" spans="1:19" ht="12.75" customHeight="1" x14ac:dyDescent="0.4">
      <c r="A393" s="2"/>
      <c r="B393" s="99"/>
      <c r="C393" s="76"/>
      <c r="F393" s="7"/>
      <c r="G393" s="76"/>
      <c r="J393" s="7"/>
      <c r="K393" s="76"/>
      <c r="O393" s="76"/>
      <c r="S393" s="76"/>
    </row>
    <row r="394" spans="1:19" ht="12.75" customHeight="1" x14ac:dyDescent="0.4">
      <c r="A394" s="2"/>
      <c r="B394" s="99"/>
      <c r="C394" s="76"/>
      <c r="F394" s="7"/>
      <c r="G394" s="76"/>
      <c r="J394" s="7"/>
      <c r="K394" s="76"/>
      <c r="O394" s="76"/>
      <c r="S394" s="76"/>
    </row>
    <row r="395" spans="1:19" ht="12.75" customHeight="1" x14ac:dyDescent="0.4">
      <c r="A395" s="2"/>
      <c r="B395" s="99"/>
      <c r="C395" s="76"/>
      <c r="F395" s="7"/>
      <c r="G395" s="76"/>
      <c r="J395" s="7"/>
      <c r="K395" s="76"/>
      <c r="O395" s="76"/>
      <c r="S395" s="76"/>
    </row>
    <row r="396" spans="1:19" ht="12.75" customHeight="1" x14ac:dyDescent="0.4">
      <c r="A396" s="2"/>
      <c r="B396" s="99"/>
      <c r="C396" s="76"/>
      <c r="F396" s="7"/>
      <c r="G396" s="76"/>
      <c r="J396" s="7"/>
      <c r="K396" s="76"/>
      <c r="O396" s="76"/>
      <c r="S396" s="76"/>
    </row>
    <row r="397" spans="1:19" ht="12.75" customHeight="1" x14ac:dyDescent="0.4">
      <c r="A397" s="2"/>
      <c r="B397" s="99"/>
      <c r="C397" s="76"/>
      <c r="F397" s="7"/>
      <c r="G397" s="76"/>
      <c r="J397" s="7"/>
      <c r="K397" s="76"/>
      <c r="O397" s="76"/>
      <c r="S397" s="76"/>
    </row>
    <row r="398" spans="1:19" ht="12.75" customHeight="1" x14ac:dyDescent="0.4">
      <c r="A398" s="2"/>
      <c r="B398" s="99"/>
      <c r="C398" s="76"/>
      <c r="F398" s="7"/>
      <c r="G398" s="76"/>
      <c r="J398" s="7"/>
      <c r="K398" s="76"/>
      <c r="O398" s="76"/>
      <c r="S398" s="76"/>
    </row>
    <row r="399" spans="1:19" ht="12.75" customHeight="1" x14ac:dyDescent="0.4">
      <c r="A399" s="2"/>
      <c r="B399" s="99"/>
      <c r="C399" s="76"/>
      <c r="F399" s="7"/>
      <c r="G399" s="76"/>
      <c r="J399" s="7"/>
      <c r="K399" s="76"/>
      <c r="O399" s="76"/>
      <c r="S399" s="76"/>
    </row>
    <row r="400" spans="1:19" ht="12.75" customHeight="1" x14ac:dyDescent="0.4">
      <c r="A400" s="2"/>
      <c r="B400" s="99"/>
      <c r="C400" s="76"/>
      <c r="F400" s="7"/>
      <c r="G400" s="76"/>
      <c r="J400" s="7"/>
      <c r="K400" s="76"/>
      <c r="O400" s="76"/>
      <c r="S400" s="76"/>
    </row>
    <row r="401" spans="1:19" ht="12.75" customHeight="1" x14ac:dyDescent="0.4">
      <c r="A401" s="2"/>
      <c r="B401" s="99"/>
      <c r="C401" s="76"/>
      <c r="F401" s="7"/>
      <c r="G401" s="76"/>
      <c r="J401" s="7"/>
      <c r="K401" s="76"/>
      <c r="O401" s="76"/>
      <c r="S401" s="76"/>
    </row>
    <row r="402" spans="1:19" ht="12.75" customHeight="1" x14ac:dyDescent="0.4">
      <c r="A402" s="2"/>
      <c r="B402" s="99"/>
      <c r="C402" s="76"/>
      <c r="F402" s="7"/>
      <c r="G402" s="76"/>
      <c r="J402" s="7"/>
      <c r="K402" s="76"/>
      <c r="O402" s="76"/>
      <c r="S402" s="76"/>
    </row>
    <row r="403" spans="1:19" ht="12.75" customHeight="1" x14ac:dyDescent="0.4">
      <c r="A403" s="2"/>
      <c r="B403" s="99"/>
      <c r="C403" s="76"/>
      <c r="F403" s="7"/>
      <c r="G403" s="76"/>
      <c r="J403" s="7"/>
      <c r="K403" s="76"/>
      <c r="O403" s="76"/>
      <c r="S403" s="76"/>
    </row>
    <row r="404" spans="1:19" ht="12.75" customHeight="1" x14ac:dyDescent="0.4">
      <c r="A404" s="2"/>
      <c r="B404" s="99"/>
      <c r="C404" s="76"/>
      <c r="F404" s="7"/>
      <c r="G404" s="76"/>
      <c r="J404" s="7"/>
      <c r="K404" s="76"/>
      <c r="O404" s="76"/>
      <c r="S404" s="76"/>
    </row>
    <row r="405" spans="1:19" ht="12.75" customHeight="1" x14ac:dyDescent="0.4">
      <c r="A405" s="2"/>
      <c r="B405" s="99"/>
      <c r="C405" s="76"/>
      <c r="F405" s="7"/>
      <c r="G405" s="76"/>
      <c r="J405" s="7"/>
      <c r="K405" s="76"/>
      <c r="O405" s="76"/>
      <c r="S405" s="76"/>
    </row>
    <row r="406" spans="1:19" ht="12.75" customHeight="1" x14ac:dyDescent="0.4">
      <c r="A406" s="2"/>
      <c r="B406" s="99"/>
      <c r="C406" s="76"/>
      <c r="F406" s="7"/>
      <c r="G406" s="76"/>
      <c r="J406" s="7"/>
      <c r="K406" s="76"/>
      <c r="O406" s="76"/>
      <c r="S406" s="76"/>
    </row>
    <row r="407" spans="1:19" ht="12.75" customHeight="1" x14ac:dyDescent="0.4">
      <c r="A407" s="2"/>
      <c r="B407" s="99"/>
      <c r="C407" s="76"/>
      <c r="F407" s="7"/>
      <c r="G407" s="76"/>
      <c r="J407" s="7"/>
      <c r="K407" s="76"/>
      <c r="O407" s="76"/>
      <c r="S407" s="76"/>
    </row>
    <row r="408" spans="1:19" ht="12.75" customHeight="1" x14ac:dyDescent="0.4">
      <c r="A408" s="2"/>
      <c r="B408" s="99"/>
      <c r="C408" s="76"/>
      <c r="F408" s="7"/>
      <c r="G408" s="76"/>
      <c r="J408" s="7"/>
      <c r="K408" s="76"/>
      <c r="O408" s="76"/>
      <c r="S408" s="76"/>
    </row>
    <row r="409" spans="1:19" ht="12.75" customHeight="1" x14ac:dyDescent="0.4">
      <c r="A409" s="2"/>
      <c r="B409" s="99"/>
      <c r="C409" s="76"/>
      <c r="F409" s="7"/>
      <c r="G409" s="76"/>
      <c r="J409" s="7"/>
      <c r="K409" s="76"/>
      <c r="O409" s="76"/>
      <c r="S409" s="76"/>
    </row>
    <row r="410" spans="1:19" ht="12.75" customHeight="1" x14ac:dyDescent="0.4">
      <c r="A410" s="2"/>
      <c r="B410" s="99"/>
      <c r="C410" s="76"/>
      <c r="F410" s="7"/>
      <c r="G410" s="76"/>
      <c r="J410" s="7"/>
      <c r="K410" s="76"/>
      <c r="O410" s="76"/>
      <c r="S410" s="76"/>
    </row>
    <row r="411" spans="1:19" ht="12.75" customHeight="1" x14ac:dyDescent="0.4">
      <c r="A411" s="2"/>
      <c r="B411" s="99"/>
      <c r="C411" s="76"/>
      <c r="F411" s="7"/>
      <c r="G411" s="76"/>
      <c r="J411" s="7"/>
      <c r="K411" s="76"/>
      <c r="O411" s="76"/>
      <c r="S411" s="76"/>
    </row>
    <row r="412" spans="1:19" ht="12.75" customHeight="1" x14ac:dyDescent="0.4">
      <c r="A412" s="2"/>
      <c r="B412" s="99"/>
      <c r="C412" s="76"/>
      <c r="F412" s="7"/>
      <c r="G412" s="76"/>
      <c r="J412" s="7"/>
      <c r="K412" s="76"/>
      <c r="O412" s="76"/>
      <c r="S412" s="76"/>
    </row>
    <row r="413" spans="1:19" ht="12.75" customHeight="1" x14ac:dyDescent="0.4">
      <c r="A413" s="2"/>
      <c r="B413" s="99"/>
      <c r="C413" s="76"/>
      <c r="F413" s="7"/>
      <c r="G413" s="76"/>
      <c r="J413" s="7"/>
      <c r="K413" s="76"/>
      <c r="O413" s="76"/>
      <c r="S413" s="76"/>
    </row>
    <row r="414" spans="1:19" ht="12.75" customHeight="1" x14ac:dyDescent="0.4">
      <c r="A414" s="2"/>
      <c r="B414" s="99"/>
      <c r="C414" s="76"/>
      <c r="F414" s="7"/>
      <c r="G414" s="76"/>
      <c r="J414" s="7"/>
      <c r="K414" s="76"/>
      <c r="O414" s="76"/>
      <c r="S414" s="76"/>
    </row>
    <row r="415" spans="1:19" ht="12.75" customHeight="1" x14ac:dyDescent="0.4">
      <c r="A415" s="2"/>
      <c r="B415" s="99"/>
      <c r="C415" s="76"/>
      <c r="F415" s="7"/>
      <c r="G415" s="76"/>
      <c r="J415" s="7"/>
      <c r="K415" s="76"/>
      <c r="O415" s="76"/>
      <c r="S415" s="76"/>
    </row>
    <row r="416" spans="1:19" ht="12.75" customHeight="1" x14ac:dyDescent="0.4">
      <c r="A416" s="2"/>
      <c r="B416" s="99"/>
      <c r="C416" s="76"/>
      <c r="F416" s="7"/>
      <c r="G416" s="76"/>
      <c r="J416" s="7"/>
      <c r="K416" s="76"/>
      <c r="O416" s="76"/>
      <c r="S416" s="76"/>
    </row>
    <row r="417" spans="1:19" ht="12.75" customHeight="1" x14ac:dyDescent="0.4">
      <c r="A417" s="2"/>
      <c r="B417" s="99"/>
      <c r="C417" s="76"/>
      <c r="F417" s="7"/>
      <c r="G417" s="76"/>
      <c r="J417" s="7"/>
      <c r="K417" s="76"/>
      <c r="O417" s="76"/>
      <c r="S417" s="76"/>
    </row>
    <row r="418" spans="1:19" ht="12.75" customHeight="1" x14ac:dyDescent="0.4">
      <c r="A418" s="2"/>
      <c r="B418" s="99"/>
      <c r="C418" s="76"/>
      <c r="F418" s="7"/>
      <c r="G418" s="76"/>
      <c r="J418" s="7"/>
      <c r="K418" s="76"/>
      <c r="O418" s="76"/>
      <c r="S418" s="76"/>
    </row>
    <row r="419" spans="1:19" ht="12.75" customHeight="1" x14ac:dyDescent="0.4">
      <c r="A419" s="2"/>
      <c r="B419" s="99"/>
      <c r="C419" s="76"/>
      <c r="F419" s="7"/>
      <c r="G419" s="76"/>
      <c r="J419" s="7"/>
      <c r="K419" s="76"/>
      <c r="O419" s="76"/>
      <c r="S419" s="76"/>
    </row>
    <row r="420" spans="1:19" ht="12.75" customHeight="1" x14ac:dyDescent="0.4">
      <c r="A420" s="2"/>
      <c r="B420" s="99"/>
      <c r="C420" s="76"/>
      <c r="F420" s="7"/>
      <c r="G420" s="76"/>
      <c r="J420" s="7"/>
      <c r="K420" s="76"/>
      <c r="O420" s="76"/>
      <c r="S420" s="76"/>
    </row>
    <row r="421" spans="1:19" ht="12.75" customHeight="1" x14ac:dyDescent="0.4">
      <c r="A421" s="2"/>
      <c r="B421" s="99"/>
      <c r="C421" s="76"/>
      <c r="F421" s="7"/>
      <c r="G421" s="76"/>
      <c r="J421" s="7"/>
      <c r="K421" s="76"/>
      <c r="O421" s="76"/>
      <c r="S421" s="76"/>
    </row>
    <row r="422" spans="1:19" ht="12.75" customHeight="1" x14ac:dyDescent="0.4">
      <c r="A422" s="2"/>
      <c r="B422" s="99"/>
      <c r="C422" s="76"/>
      <c r="F422" s="7"/>
      <c r="G422" s="76"/>
      <c r="J422" s="7"/>
      <c r="K422" s="76"/>
      <c r="O422" s="76"/>
      <c r="S422" s="76"/>
    </row>
    <row r="423" spans="1:19" ht="12.75" customHeight="1" x14ac:dyDescent="0.4">
      <c r="A423" s="2"/>
      <c r="B423" s="99"/>
      <c r="C423" s="76"/>
      <c r="F423" s="7"/>
      <c r="G423" s="76"/>
      <c r="J423" s="7"/>
      <c r="K423" s="76"/>
      <c r="O423" s="76"/>
      <c r="S423" s="76"/>
    </row>
    <row r="424" spans="1:19" ht="12.75" customHeight="1" x14ac:dyDescent="0.4">
      <c r="A424" s="2"/>
      <c r="B424" s="99"/>
      <c r="C424" s="76"/>
      <c r="F424" s="7"/>
      <c r="G424" s="76"/>
      <c r="J424" s="7"/>
      <c r="K424" s="76"/>
      <c r="O424" s="76"/>
      <c r="S424" s="76"/>
    </row>
    <row r="425" spans="1:19" ht="12.75" customHeight="1" x14ac:dyDescent="0.4">
      <c r="A425" s="2"/>
      <c r="B425" s="99"/>
      <c r="C425" s="76"/>
      <c r="F425" s="7"/>
      <c r="G425" s="76"/>
      <c r="J425" s="7"/>
      <c r="K425" s="76"/>
      <c r="O425" s="76"/>
      <c r="S425" s="76"/>
    </row>
    <row r="426" spans="1:19" ht="12.75" customHeight="1" x14ac:dyDescent="0.4">
      <c r="A426" s="2"/>
      <c r="B426" s="99"/>
      <c r="C426" s="76"/>
      <c r="F426" s="7"/>
      <c r="G426" s="76"/>
      <c r="J426" s="7"/>
      <c r="K426" s="76"/>
      <c r="O426" s="76"/>
      <c r="S426" s="76"/>
    </row>
    <row r="427" spans="1:19" ht="12.75" customHeight="1" x14ac:dyDescent="0.4">
      <c r="A427" s="2"/>
      <c r="B427" s="99"/>
      <c r="C427" s="76"/>
      <c r="F427" s="7"/>
      <c r="G427" s="76"/>
      <c r="J427" s="7"/>
      <c r="K427" s="76"/>
      <c r="O427" s="76"/>
      <c r="S427" s="76"/>
    </row>
    <row r="428" spans="1:19" ht="12.75" customHeight="1" x14ac:dyDescent="0.4">
      <c r="A428" s="2"/>
      <c r="B428" s="99"/>
      <c r="C428" s="76"/>
      <c r="F428" s="7"/>
      <c r="G428" s="76"/>
      <c r="J428" s="7"/>
      <c r="K428" s="76"/>
      <c r="O428" s="76"/>
      <c r="S428" s="76"/>
    </row>
    <row r="429" spans="1:19" ht="12.75" customHeight="1" x14ac:dyDescent="0.4">
      <c r="A429" s="2"/>
      <c r="B429" s="99"/>
      <c r="C429" s="76"/>
      <c r="F429" s="7"/>
      <c r="G429" s="76"/>
      <c r="J429" s="7"/>
      <c r="K429" s="76"/>
      <c r="O429" s="76"/>
      <c r="S429" s="76"/>
    </row>
    <row r="430" spans="1:19" ht="12.75" customHeight="1" x14ac:dyDescent="0.4">
      <c r="A430" s="2"/>
      <c r="B430" s="99"/>
      <c r="C430" s="76"/>
      <c r="F430" s="7"/>
      <c r="G430" s="76"/>
      <c r="J430" s="7"/>
      <c r="K430" s="76"/>
      <c r="O430" s="76"/>
      <c r="S430" s="76"/>
    </row>
    <row r="431" spans="1:19" ht="12.75" customHeight="1" x14ac:dyDescent="0.4">
      <c r="A431" s="2"/>
      <c r="B431" s="99"/>
      <c r="C431" s="76"/>
      <c r="F431" s="7"/>
      <c r="G431" s="76"/>
      <c r="J431" s="7"/>
      <c r="K431" s="76"/>
      <c r="O431" s="76"/>
      <c r="S431" s="76"/>
    </row>
    <row r="432" spans="1:19" ht="12.75" customHeight="1" x14ac:dyDescent="0.4">
      <c r="A432" s="2"/>
      <c r="B432" s="99"/>
      <c r="C432" s="76"/>
      <c r="F432" s="7"/>
      <c r="G432" s="76"/>
      <c r="J432" s="7"/>
      <c r="K432" s="76"/>
      <c r="O432" s="76"/>
      <c r="S432" s="76"/>
    </row>
    <row r="433" spans="1:19" ht="12.75" customHeight="1" x14ac:dyDescent="0.4">
      <c r="A433" s="2"/>
      <c r="B433" s="99"/>
      <c r="C433" s="76"/>
      <c r="F433" s="7"/>
      <c r="G433" s="76"/>
      <c r="J433" s="7"/>
      <c r="K433" s="76"/>
      <c r="O433" s="76"/>
      <c r="S433" s="76"/>
    </row>
    <row r="434" spans="1:19" ht="12.75" customHeight="1" x14ac:dyDescent="0.4">
      <c r="A434" s="2"/>
      <c r="B434" s="99"/>
      <c r="C434" s="76"/>
      <c r="F434" s="7"/>
      <c r="G434" s="76"/>
      <c r="J434" s="7"/>
      <c r="K434" s="76"/>
      <c r="O434" s="76"/>
      <c r="S434" s="76"/>
    </row>
    <row r="435" spans="1:19" ht="12.75" customHeight="1" x14ac:dyDescent="0.4">
      <c r="A435" s="2"/>
      <c r="B435" s="99"/>
      <c r="C435" s="76"/>
      <c r="F435" s="7"/>
      <c r="G435" s="76"/>
      <c r="J435" s="7"/>
      <c r="K435" s="76"/>
      <c r="O435" s="76"/>
      <c r="S435" s="76"/>
    </row>
    <row r="436" spans="1:19" ht="12.75" customHeight="1" x14ac:dyDescent="0.4">
      <c r="A436" s="2"/>
      <c r="B436" s="99"/>
      <c r="C436" s="76"/>
      <c r="F436" s="7"/>
      <c r="G436" s="76"/>
      <c r="J436" s="7"/>
      <c r="K436" s="76"/>
      <c r="O436" s="76"/>
      <c r="S436" s="76"/>
    </row>
    <row r="437" spans="1:19" ht="12.75" customHeight="1" x14ac:dyDescent="0.4">
      <c r="A437" s="2"/>
      <c r="B437" s="99"/>
      <c r="C437" s="76"/>
      <c r="F437" s="7"/>
      <c r="G437" s="76"/>
      <c r="J437" s="7"/>
      <c r="K437" s="76"/>
      <c r="O437" s="76"/>
      <c r="S437" s="76"/>
    </row>
    <row r="438" spans="1:19" ht="12.75" customHeight="1" x14ac:dyDescent="0.4">
      <c r="A438" s="2"/>
      <c r="B438" s="99"/>
      <c r="C438" s="76"/>
      <c r="F438" s="7"/>
      <c r="G438" s="76"/>
      <c r="J438" s="7"/>
      <c r="K438" s="76"/>
      <c r="O438" s="76"/>
      <c r="S438" s="76"/>
    </row>
    <row r="439" spans="1:19" ht="12.75" customHeight="1" x14ac:dyDescent="0.4">
      <c r="A439" s="2"/>
      <c r="B439" s="99"/>
      <c r="C439" s="76"/>
      <c r="F439" s="7"/>
      <c r="G439" s="76"/>
      <c r="J439" s="7"/>
      <c r="K439" s="76"/>
      <c r="O439" s="76"/>
      <c r="S439" s="76"/>
    </row>
    <row r="440" spans="1:19" ht="12.75" customHeight="1" x14ac:dyDescent="0.4">
      <c r="A440" s="2"/>
      <c r="B440" s="99"/>
      <c r="C440" s="76"/>
      <c r="F440" s="7"/>
      <c r="G440" s="76"/>
      <c r="J440" s="7"/>
      <c r="K440" s="76"/>
      <c r="O440" s="76"/>
      <c r="S440" s="76"/>
    </row>
    <row r="441" spans="1:19" ht="12.75" customHeight="1" x14ac:dyDescent="0.4">
      <c r="A441" s="2"/>
      <c r="B441" s="99"/>
      <c r="C441" s="76"/>
      <c r="F441" s="7"/>
      <c r="G441" s="76"/>
      <c r="J441" s="7"/>
      <c r="K441" s="76"/>
      <c r="O441" s="76"/>
      <c r="S441" s="76"/>
    </row>
    <row r="442" spans="1:19" ht="12.75" customHeight="1" x14ac:dyDescent="0.4">
      <c r="A442" s="2"/>
      <c r="B442" s="99"/>
      <c r="C442" s="76"/>
      <c r="F442" s="7"/>
      <c r="G442" s="76"/>
      <c r="J442" s="7"/>
      <c r="K442" s="76"/>
      <c r="O442" s="76"/>
      <c r="S442" s="76"/>
    </row>
    <row r="443" spans="1:19" ht="12.75" customHeight="1" x14ac:dyDescent="0.4">
      <c r="A443" s="2"/>
      <c r="B443" s="99"/>
      <c r="C443" s="76"/>
      <c r="F443" s="7"/>
      <c r="G443" s="76"/>
      <c r="J443" s="7"/>
      <c r="K443" s="76"/>
      <c r="O443" s="76"/>
      <c r="S443" s="76"/>
    </row>
    <row r="444" spans="1:19" ht="12.75" customHeight="1" x14ac:dyDescent="0.4">
      <c r="A444" s="2"/>
      <c r="B444" s="99"/>
      <c r="C444" s="76"/>
      <c r="F444" s="7"/>
      <c r="G444" s="76"/>
      <c r="J444" s="7"/>
      <c r="K444" s="76"/>
      <c r="O444" s="76"/>
      <c r="S444" s="76"/>
    </row>
    <row r="445" spans="1:19" ht="12.75" customHeight="1" x14ac:dyDescent="0.4">
      <c r="A445" s="2"/>
      <c r="B445" s="99"/>
      <c r="C445" s="76"/>
      <c r="F445" s="7"/>
      <c r="G445" s="76"/>
      <c r="J445" s="7"/>
      <c r="K445" s="76"/>
      <c r="O445" s="76"/>
      <c r="S445" s="76"/>
    </row>
    <row r="446" spans="1:19" ht="12.75" customHeight="1" x14ac:dyDescent="0.4">
      <c r="A446" s="2"/>
      <c r="B446" s="99"/>
      <c r="C446" s="76"/>
      <c r="F446" s="7"/>
      <c r="G446" s="76"/>
      <c r="J446" s="7"/>
      <c r="K446" s="76"/>
      <c r="O446" s="76"/>
      <c r="S446" s="76"/>
    </row>
    <row r="447" spans="1:19" ht="12.75" customHeight="1" x14ac:dyDescent="0.4">
      <c r="A447" s="2"/>
      <c r="B447" s="99"/>
      <c r="C447" s="76"/>
      <c r="F447" s="7"/>
      <c r="G447" s="76"/>
      <c r="J447" s="7"/>
      <c r="K447" s="76"/>
      <c r="O447" s="76"/>
      <c r="S447" s="76"/>
    </row>
    <row r="448" spans="1:19" ht="12.75" customHeight="1" x14ac:dyDescent="0.4">
      <c r="A448" s="2"/>
      <c r="B448" s="99"/>
      <c r="C448" s="76"/>
      <c r="F448" s="7"/>
      <c r="G448" s="76"/>
      <c r="J448" s="7"/>
      <c r="K448" s="76"/>
      <c r="O448" s="76"/>
      <c r="S448" s="76"/>
    </row>
    <row r="449" spans="1:19" ht="12.75" customHeight="1" x14ac:dyDescent="0.4">
      <c r="A449" s="2"/>
      <c r="B449" s="99"/>
      <c r="C449" s="76"/>
      <c r="F449" s="7"/>
      <c r="G449" s="76"/>
      <c r="J449" s="7"/>
      <c r="K449" s="76"/>
      <c r="O449" s="76"/>
      <c r="S449" s="76"/>
    </row>
    <row r="450" spans="1:19" ht="12.75" customHeight="1" x14ac:dyDescent="0.4">
      <c r="A450" s="2"/>
      <c r="B450" s="99"/>
      <c r="C450" s="76"/>
      <c r="F450" s="7"/>
      <c r="G450" s="76"/>
      <c r="J450" s="7"/>
      <c r="K450" s="76"/>
      <c r="O450" s="76"/>
      <c r="S450" s="76"/>
    </row>
    <row r="451" spans="1:19" ht="12.75" customHeight="1" x14ac:dyDescent="0.4">
      <c r="A451" s="2"/>
      <c r="B451" s="99"/>
      <c r="C451" s="76"/>
      <c r="F451" s="7"/>
      <c r="G451" s="76"/>
      <c r="J451" s="7"/>
      <c r="K451" s="76"/>
      <c r="O451" s="76"/>
      <c r="S451" s="76"/>
    </row>
    <row r="452" spans="1:19" ht="12.75" customHeight="1" x14ac:dyDescent="0.4">
      <c r="A452" s="2"/>
      <c r="B452" s="99"/>
      <c r="C452" s="76"/>
      <c r="F452" s="7"/>
      <c r="G452" s="76"/>
      <c r="J452" s="7"/>
      <c r="K452" s="76"/>
      <c r="O452" s="76"/>
      <c r="S452" s="76"/>
    </row>
    <row r="453" spans="1:19" ht="12.75" customHeight="1" x14ac:dyDescent="0.4">
      <c r="A453" s="2"/>
      <c r="B453" s="99"/>
      <c r="C453" s="76"/>
      <c r="F453" s="7"/>
      <c r="G453" s="76"/>
      <c r="J453" s="7"/>
      <c r="K453" s="76"/>
      <c r="O453" s="76"/>
      <c r="S453" s="76"/>
    </row>
    <row r="454" spans="1:19" ht="12.75" customHeight="1" x14ac:dyDescent="0.4">
      <c r="A454" s="2"/>
      <c r="B454" s="99"/>
      <c r="C454" s="76"/>
      <c r="F454" s="7"/>
      <c r="G454" s="76"/>
      <c r="J454" s="7"/>
      <c r="K454" s="76"/>
      <c r="O454" s="76"/>
      <c r="S454" s="76"/>
    </row>
    <row r="455" spans="1:19" ht="12.75" customHeight="1" x14ac:dyDescent="0.4">
      <c r="A455" s="2"/>
      <c r="B455" s="99"/>
      <c r="C455" s="76"/>
      <c r="F455" s="7"/>
      <c r="G455" s="76"/>
      <c r="J455" s="7"/>
      <c r="K455" s="76"/>
      <c r="O455" s="76"/>
      <c r="S455" s="76"/>
    </row>
    <row r="456" spans="1:19" ht="12.75" customHeight="1" x14ac:dyDescent="0.4">
      <c r="A456" s="2"/>
      <c r="B456" s="99"/>
      <c r="C456" s="76"/>
      <c r="F456" s="7"/>
      <c r="G456" s="76"/>
      <c r="J456" s="7"/>
      <c r="K456" s="76"/>
      <c r="O456" s="76"/>
      <c r="S456" s="76"/>
    </row>
    <row r="457" spans="1:19" ht="12.75" customHeight="1" x14ac:dyDescent="0.4">
      <c r="A457" s="2"/>
      <c r="B457" s="99"/>
      <c r="C457" s="76"/>
      <c r="F457" s="7"/>
      <c r="G457" s="76"/>
      <c r="J457" s="7"/>
      <c r="K457" s="76"/>
      <c r="O457" s="76"/>
      <c r="S457" s="76"/>
    </row>
    <row r="458" spans="1:19" ht="12.75" customHeight="1" x14ac:dyDescent="0.4">
      <c r="A458" s="2"/>
      <c r="B458" s="99"/>
      <c r="C458" s="76"/>
      <c r="F458" s="7"/>
      <c r="G458" s="76"/>
      <c r="J458" s="7"/>
      <c r="K458" s="76"/>
      <c r="O458" s="76"/>
      <c r="S458" s="76"/>
    </row>
    <row r="459" spans="1:19" ht="12.75" customHeight="1" x14ac:dyDescent="0.4">
      <c r="A459" s="2"/>
      <c r="B459" s="99"/>
      <c r="C459" s="76"/>
      <c r="F459" s="7"/>
      <c r="G459" s="76"/>
      <c r="J459" s="7"/>
      <c r="K459" s="76"/>
      <c r="O459" s="76"/>
      <c r="S459" s="76"/>
    </row>
    <row r="460" spans="1:19" ht="12.75" customHeight="1" x14ac:dyDescent="0.4">
      <c r="A460" s="2"/>
      <c r="B460" s="99"/>
      <c r="C460" s="76"/>
      <c r="F460" s="7"/>
      <c r="G460" s="76"/>
      <c r="J460" s="7"/>
      <c r="K460" s="76"/>
      <c r="O460" s="76"/>
      <c r="S460" s="76"/>
    </row>
    <row r="461" spans="1:19" ht="12.75" customHeight="1" x14ac:dyDescent="0.4">
      <c r="A461" s="2"/>
      <c r="B461" s="99"/>
      <c r="C461" s="76"/>
      <c r="F461" s="7"/>
      <c r="G461" s="76"/>
      <c r="J461" s="7"/>
      <c r="K461" s="76"/>
      <c r="O461" s="76"/>
      <c r="S461" s="76"/>
    </row>
    <row r="462" spans="1:19" ht="12.75" customHeight="1" x14ac:dyDescent="0.4">
      <c r="A462" s="2"/>
      <c r="B462" s="99"/>
      <c r="C462" s="76"/>
      <c r="F462" s="7"/>
      <c r="G462" s="76"/>
      <c r="J462" s="7"/>
      <c r="K462" s="76"/>
      <c r="O462" s="76"/>
      <c r="S462" s="76"/>
    </row>
    <row r="463" spans="1:19" ht="12.75" customHeight="1" x14ac:dyDescent="0.4">
      <c r="A463" s="2"/>
      <c r="B463" s="99"/>
      <c r="C463" s="76"/>
      <c r="F463" s="7"/>
      <c r="G463" s="76"/>
      <c r="J463" s="7"/>
      <c r="K463" s="76"/>
      <c r="O463" s="76"/>
      <c r="S463" s="76"/>
    </row>
    <row r="464" spans="1:19" ht="12.75" customHeight="1" x14ac:dyDescent="0.4">
      <c r="A464" s="2"/>
      <c r="B464" s="99"/>
      <c r="C464" s="76"/>
      <c r="F464" s="7"/>
      <c r="G464" s="76"/>
      <c r="J464" s="7"/>
      <c r="K464" s="76"/>
      <c r="O464" s="76"/>
      <c r="S464" s="76"/>
    </row>
    <row r="465" spans="1:19" ht="12.75" customHeight="1" x14ac:dyDescent="0.4">
      <c r="A465" s="2"/>
      <c r="B465" s="99"/>
      <c r="C465" s="76"/>
      <c r="F465" s="7"/>
      <c r="G465" s="76"/>
      <c r="J465" s="7"/>
      <c r="K465" s="76"/>
      <c r="O465" s="76"/>
      <c r="S465" s="76"/>
    </row>
    <row r="466" spans="1:19" ht="12.75" customHeight="1" x14ac:dyDescent="0.4">
      <c r="A466" s="2"/>
      <c r="B466" s="99"/>
      <c r="C466" s="76"/>
      <c r="F466" s="7"/>
      <c r="G466" s="76"/>
      <c r="J466" s="7"/>
      <c r="K466" s="76"/>
      <c r="O466" s="76"/>
      <c r="S466" s="76"/>
    </row>
    <row r="467" spans="1:19" ht="12.75" customHeight="1" x14ac:dyDescent="0.4">
      <c r="A467" s="2"/>
      <c r="B467" s="99"/>
      <c r="C467" s="76"/>
      <c r="F467" s="7"/>
      <c r="G467" s="76"/>
      <c r="J467" s="7"/>
      <c r="K467" s="76"/>
      <c r="O467" s="76"/>
      <c r="S467" s="76"/>
    </row>
    <row r="468" spans="1:19" ht="12.75" customHeight="1" x14ac:dyDescent="0.4">
      <c r="A468" s="2"/>
      <c r="B468" s="99"/>
      <c r="C468" s="76"/>
      <c r="F468" s="7"/>
      <c r="G468" s="76"/>
      <c r="J468" s="7"/>
      <c r="K468" s="76"/>
      <c r="O468" s="76"/>
      <c r="S468" s="76"/>
    </row>
    <row r="469" spans="1:19" ht="12.75" customHeight="1" x14ac:dyDescent="0.4">
      <c r="A469" s="2"/>
      <c r="B469" s="99"/>
      <c r="C469" s="76"/>
      <c r="F469" s="7"/>
      <c r="G469" s="76"/>
      <c r="J469" s="7"/>
      <c r="K469" s="76"/>
      <c r="O469" s="76"/>
      <c r="S469" s="76"/>
    </row>
    <row r="470" spans="1:19" ht="12.75" customHeight="1" x14ac:dyDescent="0.4">
      <c r="A470" s="2"/>
      <c r="B470" s="99"/>
      <c r="C470" s="76"/>
      <c r="F470" s="7"/>
      <c r="G470" s="76"/>
      <c r="J470" s="7"/>
      <c r="K470" s="76"/>
      <c r="O470" s="76"/>
      <c r="S470" s="76"/>
    </row>
    <row r="471" spans="1:19" ht="12.75" customHeight="1" x14ac:dyDescent="0.4">
      <c r="A471" s="2"/>
      <c r="B471" s="99"/>
      <c r="C471" s="76"/>
      <c r="F471" s="7"/>
      <c r="G471" s="76"/>
      <c r="J471" s="7"/>
      <c r="K471" s="76"/>
      <c r="O471" s="76"/>
      <c r="S471" s="76"/>
    </row>
    <row r="472" spans="1:19" ht="12.75" customHeight="1" x14ac:dyDescent="0.4">
      <c r="A472" s="2"/>
      <c r="B472" s="99"/>
      <c r="C472" s="76"/>
      <c r="F472" s="7"/>
      <c r="G472" s="76"/>
      <c r="J472" s="7"/>
      <c r="K472" s="76"/>
      <c r="O472" s="76"/>
      <c r="S472" s="76"/>
    </row>
    <row r="473" spans="1:19" ht="12.75" customHeight="1" x14ac:dyDescent="0.4">
      <c r="A473" s="2"/>
      <c r="B473" s="99"/>
      <c r="C473" s="76"/>
      <c r="F473" s="7"/>
      <c r="G473" s="76"/>
      <c r="J473" s="7"/>
      <c r="K473" s="76"/>
      <c r="O473" s="76"/>
      <c r="S473" s="76"/>
    </row>
    <row r="474" spans="1:19" ht="12.75" customHeight="1" x14ac:dyDescent="0.4">
      <c r="A474" s="2"/>
      <c r="B474" s="99"/>
      <c r="C474" s="76"/>
      <c r="F474" s="7"/>
      <c r="G474" s="76"/>
      <c r="J474" s="7"/>
      <c r="K474" s="76"/>
      <c r="O474" s="76"/>
      <c r="S474" s="76"/>
    </row>
    <row r="475" spans="1:19" ht="12.75" customHeight="1" x14ac:dyDescent="0.4">
      <c r="A475" s="2"/>
      <c r="B475" s="99"/>
      <c r="C475" s="76"/>
      <c r="F475" s="7"/>
      <c r="G475" s="76"/>
      <c r="J475" s="7"/>
      <c r="K475" s="76"/>
      <c r="O475" s="76"/>
      <c r="S475" s="76"/>
    </row>
    <row r="476" spans="1:19" ht="12.75" customHeight="1" x14ac:dyDescent="0.4">
      <c r="A476" s="2"/>
      <c r="B476" s="99"/>
      <c r="C476" s="76"/>
      <c r="F476" s="7"/>
      <c r="G476" s="76"/>
      <c r="J476" s="7"/>
      <c r="K476" s="76"/>
      <c r="O476" s="76"/>
      <c r="S476" s="76"/>
    </row>
    <row r="477" spans="1:19" ht="12.75" customHeight="1" x14ac:dyDescent="0.4">
      <c r="A477" s="2"/>
      <c r="B477" s="99"/>
      <c r="C477" s="76"/>
      <c r="F477" s="7"/>
      <c r="G477" s="76"/>
      <c r="J477" s="7"/>
      <c r="K477" s="76"/>
      <c r="O477" s="76"/>
      <c r="S477" s="76"/>
    </row>
    <row r="478" spans="1:19" ht="12.75" customHeight="1" x14ac:dyDescent="0.4">
      <c r="A478" s="2"/>
      <c r="B478" s="99"/>
      <c r="C478" s="76"/>
      <c r="F478" s="7"/>
      <c r="G478" s="76"/>
      <c r="J478" s="7"/>
      <c r="K478" s="76"/>
      <c r="O478" s="76"/>
      <c r="S478" s="76"/>
    </row>
    <row r="479" spans="1:19" ht="12.75" customHeight="1" x14ac:dyDescent="0.4">
      <c r="A479" s="2"/>
      <c r="B479" s="99"/>
      <c r="C479" s="76"/>
      <c r="F479" s="7"/>
      <c r="G479" s="76"/>
      <c r="J479" s="7"/>
      <c r="K479" s="76"/>
      <c r="O479" s="76"/>
      <c r="S479" s="76"/>
    </row>
    <row r="480" spans="1:19" ht="12.75" customHeight="1" x14ac:dyDescent="0.4">
      <c r="A480" s="2"/>
      <c r="B480" s="99"/>
      <c r="C480" s="76"/>
      <c r="F480" s="7"/>
      <c r="G480" s="76"/>
      <c r="J480" s="7"/>
      <c r="K480" s="76"/>
      <c r="O480" s="76"/>
      <c r="S480" s="76"/>
    </row>
    <row r="481" spans="1:19" ht="12.75" customHeight="1" x14ac:dyDescent="0.4">
      <c r="A481" s="2"/>
      <c r="B481" s="99"/>
      <c r="C481" s="76"/>
      <c r="F481" s="7"/>
      <c r="G481" s="76"/>
      <c r="J481" s="7"/>
      <c r="K481" s="76"/>
      <c r="O481" s="76"/>
      <c r="S481" s="76"/>
    </row>
    <row r="482" spans="1:19" ht="12.75" customHeight="1" x14ac:dyDescent="0.4">
      <c r="A482" s="2"/>
      <c r="B482" s="99"/>
      <c r="C482" s="76"/>
      <c r="F482" s="7"/>
      <c r="G482" s="76"/>
      <c r="J482" s="7"/>
      <c r="K482" s="76"/>
      <c r="O482" s="76"/>
      <c r="S482" s="76"/>
    </row>
    <row r="483" spans="1:19" ht="12.75" customHeight="1" x14ac:dyDescent="0.4">
      <c r="A483" s="2"/>
      <c r="B483" s="99"/>
      <c r="C483" s="76"/>
      <c r="F483" s="7"/>
      <c r="G483" s="76"/>
      <c r="J483" s="7"/>
      <c r="K483" s="76"/>
      <c r="O483" s="76"/>
      <c r="S483" s="76"/>
    </row>
    <row r="484" spans="1:19" ht="12.75" customHeight="1" x14ac:dyDescent="0.4">
      <c r="A484" s="2"/>
      <c r="B484" s="99"/>
      <c r="C484" s="76"/>
      <c r="F484" s="7"/>
      <c r="G484" s="76"/>
      <c r="J484" s="7"/>
      <c r="K484" s="76"/>
      <c r="O484" s="76"/>
      <c r="S484" s="76"/>
    </row>
    <row r="485" spans="1:19" ht="12.75" customHeight="1" x14ac:dyDescent="0.4">
      <c r="A485" s="2"/>
      <c r="B485" s="99"/>
      <c r="C485" s="76"/>
      <c r="F485" s="7"/>
      <c r="G485" s="76"/>
      <c r="J485" s="7"/>
      <c r="K485" s="76"/>
      <c r="O485" s="76"/>
      <c r="S485" s="76"/>
    </row>
    <row r="486" spans="1:19" ht="12.75" customHeight="1" x14ac:dyDescent="0.4">
      <c r="A486" s="2"/>
      <c r="B486" s="99"/>
      <c r="C486" s="76"/>
      <c r="F486" s="7"/>
      <c r="G486" s="76"/>
      <c r="J486" s="7"/>
      <c r="K486" s="76"/>
      <c r="O486" s="76"/>
      <c r="S486" s="76"/>
    </row>
    <row r="487" spans="1:19" ht="12.75" customHeight="1" x14ac:dyDescent="0.4">
      <c r="A487" s="2"/>
      <c r="B487" s="99"/>
      <c r="C487" s="76"/>
      <c r="F487" s="7"/>
      <c r="G487" s="76"/>
      <c r="J487" s="7"/>
      <c r="K487" s="76"/>
      <c r="O487" s="76"/>
      <c r="S487" s="76"/>
    </row>
    <row r="488" spans="1:19" ht="12.75" customHeight="1" x14ac:dyDescent="0.4">
      <c r="A488" s="2"/>
      <c r="B488" s="99"/>
      <c r="C488" s="76"/>
      <c r="F488" s="7"/>
      <c r="G488" s="76"/>
      <c r="J488" s="7"/>
      <c r="K488" s="76"/>
      <c r="O488" s="76"/>
      <c r="S488" s="76"/>
    </row>
    <row r="489" spans="1:19" ht="12.75" customHeight="1" x14ac:dyDescent="0.4">
      <c r="A489" s="2"/>
      <c r="B489" s="99"/>
      <c r="C489" s="76"/>
      <c r="F489" s="7"/>
      <c r="G489" s="76"/>
      <c r="J489" s="7"/>
      <c r="K489" s="76"/>
      <c r="O489" s="76"/>
      <c r="S489" s="76"/>
    </row>
    <row r="490" spans="1:19" ht="12.75" customHeight="1" x14ac:dyDescent="0.4">
      <c r="A490" s="2"/>
      <c r="B490" s="99"/>
      <c r="C490" s="76"/>
      <c r="F490" s="7"/>
      <c r="G490" s="76"/>
      <c r="J490" s="7"/>
      <c r="K490" s="76"/>
      <c r="O490" s="76"/>
      <c r="S490" s="76"/>
    </row>
    <row r="491" spans="1:19" ht="12.75" customHeight="1" x14ac:dyDescent="0.4">
      <c r="A491" s="2"/>
      <c r="B491" s="99"/>
      <c r="C491" s="76"/>
      <c r="F491" s="7"/>
      <c r="G491" s="76"/>
      <c r="J491" s="7"/>
      <c r="K491" s="76"/>
      <c r="O491" s="76"/>
      <c r="S491" s="76"/>
    </row>
    <row r="492" spans="1:19" ht="12.75" customHeight="1" x14ac:dyDescent="0.4">
      <c r="A492" s="2"/>
      <c r="B492" s="99"/>
      <c r="C492" s="76"/>
      <c r="F492" s="7"/>
      <c r="G492" s="76"/>
      <c r="J492" s="7"/>
      <c r="K492" s="76"/>
      <c r="O492" s="76"/>
      <c r="S492" s="76"/>
    </row>
    <row r="493" spans="1:19" ht="12.75" customHeight="1" x14ac:dyDescent="0.4">
      <c r="A493" s="2"/>
      <c r="B493" s="99"/>
      <c r="C493" s="76"/>
      <c r="F493" s="7"/>
      <c r="G493" s="76"/>
      <c r="J493" s="7"/>
      <c r="K493" s="76"/>
      <c r="O493" s="76"/>
      <c r="S493" s="76"/>
    </row>
    <row r="494" spans="1:19" ht="12.75" customHeight="1" x14ac:dyDescent="0.4">
      <c r="A494" s="2"/>
      <c r="B494" s="99"/>
      <c r="C494" s="76"/>
      <c r="F494" s="7"/>
      <c r="G494" s="76"/>
      <c r="J494" s="7"/>
      <c r="K494" s="76"/>
      <c r="O494" s="76"/>
      <c r="S494" s="76"/>
    </row>
    <row r="495" spans="1:19" ht="12.75" customHeight="1" x14ac:dyDescent="0.4">
      <c r="A495" s="2"/>
      <c r="B495" s="99"/>
      <c r="C495" s="76"/>
      <c r="F495" s="7"/>
      <c r="G495" s="76"/>
      <c r="J495" s="7"/>
      <c r="K495" s="76"/>
      <c r="O495" s="76"/>
      <c r="S495" s="76"/>
    </row>
    <row r="496" spans="1:19" ht="12.75" customHeight="1" x14ac:dyDescent="0.4">
      <c r="A496" s="2"/>
      <c r="B496" s="99"/>
      <c r="C496" s="76"/>
      <c r="F496" s="7"/>
      <c r="G496" s="76"/>
      <c r="J496" s="7"/>
      <c r="K496" s="76"/>
      <c r="O496" s="76"/>
      <c r="S496" s="76"/>
    </row>
    <row r="497" spans="1:19" ht="12.75" customHeight="1" x14ac:dyDescent="0.4">
      <c r="A497" s="2"/>
      <c r="B497" s="99"/>
      <c r="C497" s="76"/>
      <c r="F497" s="7"/>
      <c r="G497" s="76"/>
      <c r="J497" s="7"/>
      <c r="K497" s="76"/>
      <c r="O497" s="76"/>
      <c r="S497" s="76"/>
    </row>
    <row r="498" spans="1:19" ht="12.75" customHeight="1" x14ac:dyDescent="0.4">
      <c r="A498" s="2"/>
      <c r="B498" s="99"/>
      <c r="C498" s="76"/>
      <c r="F498" s="7"/>
      <c r="G498" s="76"/>
      <c r="J498" s="7"/>
      <c r="K498" s="76"/>
      <c r="O498" s="76"/>
      <c r="S498" s="76"/>
    </row>
    <row r="499" spans="1:19" ht="12.75" customHeight="1" x14ac:dyDescent="0.4">
      <c r="A499" s="2"/>
      <c r="B499" s="99"/>
      <c r="C499" s="76"/>
      <c r="F499" s="7"/>
      <c r="G499" s="76"/>
      <c r="J499" s="7"/>
      <c r="K499" s="76"/>
      <c r="O499" s="76"/>
      <c r="S499" s="76"/>
    </row>
    <row r="500" spans="1:19" ht="12.75" customHeight="1" x14ac:dyDescent="0.4">
      <c r="A500" s="2"/>
      <c r="B500" s="99"/>
      <c r="C500" s="76"/>
      <c r="F500" s="7"/>
      <c r="G500" s="76"/>
      <c r="J500" s="7"/>
      <c r="K500" s="76"/>
      <c r="O500" s="76"/>
      <c r="S500" s="76"/>
    </row>
    <row r="501" spans="1:19" ht="12.75" customHeight="1" x14ac:dyDescent="0.4">
      <c r="A501" s="2"/>
      <c r="B501" s="99"/>
      <c r="C501" s="76"/>
      <c r="F501" s="7"/>
      <c r="G501" s="76"/>
      <c r="J501" s="7"/>
      <c r="K501" s="76"/>
      <c r="O501" s="76"/>
      <c r="S501" s="76"/>
    </row>
    <row r="502" spans="1:19" ht="12.75" customHeight="1" x14ac:dyDescent="0.4">
      <c r="A502" s="2"/>
      <c r="B502" s="99"/>
      <c r="C502" s="76"/>
      <c r="F502" s="7"/>
      <c r="G502" s="76"/>
      <c r="J502" s="7"/>
      <c r="K502" s="76"/>
      <c r="O502" s="76"/>
      <c r="S502" s="76"/>
    </row>
    <row r="503" spans="1:19" ht="12.75" customHeight="1" x14ac:dyDescent="0.4">
      <c r="A503" s="2"/>
      <c r="B503" s="99"/>
      <c r="C503" s="76"/>
      <c r="F503" s="7"/>
      <c r="G503" s="76"/>
      <c r="J503" s="7"/>
      <c r="K503" s="76"/>
      <c r="O503" s="76"/>
      <c r="S503" s="76"/>
    </row>
    <row r="504" spans="1:19" ht="12.75" customHeight="1" x14ac:dyDescent="0.4">
      <c r="A504" s="2"/>
      <c r="B504" s="99"/>
      <c r="C504" s="76"/>
      <c r="F504" s="7"/>
      <c r="G504" s="76"/>
      <c r="J504" s="7"/>
      <c r="K504" s="76"/>
      <c r="O504" s="76"/>
      <c r="S504" s="76"/>
    </row>
    <row r="505" spans="1:19" ht="12.75" customHeight="1" x14ac:dyDescent="0.4">
      <c r="A505" s="2"/>
      <c r="B505" s="99"/>
      <c r="C505" s="76"/>
      <c r="F505" s="7"/>
      <c r="G505" s="76"/>
      <c r="J505" s="7"/>
      <c r="K505" s="76"/>
      <c r="O505" s="76"/>
      <c r="S505" s="76"/>
    </row>
    <row r="506" spans="1:19" ht="12.75" customHeight="1" x14ac:dyDescent="0.4">
      <c r="A506" s="2"/>
      <c r="B506" s="99"/>
      <c r="C506" s="76"/>
      <c r="F506" s="7"/>
      <c r="G506" s="76"/>
      <c r="J506" s="7"/>
      <c r="K506" s="76"/>
      <c r="O506" s="76"/>
      <c r="S506" s="76"/>
    </row>
    <row r="507" spans="1:19" ht="12.75" customHeight="1" x14ac:dyDescent="0.4">
      <c r="A507" s="2"/>
      <c r="B507" s="99"/>
      <c r="C507" s="76"/>
      <c r="F507" s="7"/>
      <c r="G507" s="76"/>
      <c r="J507" s="7"/>
      <c r="K507" s="76"/>
      <c r="O507" s="76"/>
      <c r="S507" s="76"/>
    </row>
    <row r="508" spans="1:19" ht="12.75" customHeight="1" x14ac:dyDescent="0.4">
      <c r="A508" s="2"/>
      <c r="B508" s="99"/>
      <c r="C508" s="76"/>
      <c r="F508" s="7"/>
      <c r="G508" s="76"/>
      <c r="J508" s="7"/>
      <c r="K508" s="76"/>
      <c r="O508" s="76"/>
      <c r="S508" s="76"/>
    </row>
    <row r="509" spans="1:19" ht="12.75" customHeight="1" x14ac:dyDescent="0.4">
      <c r="A509" s="2"/>
      <c r="B509" s="99"/>
      <c r="C509" s="76"/>
      <c r="F509" s="7"/>
      <c r="G509" s="76"/>
      <c r="J509" s="7"/>
      <c r="K509" s="76"/>
      <c r="O509" s="76"/>
      <c r="S509" s="76"/>
    </row>
    <row r="510" spans="1:19" ht="12.75" customHeight="1" x14ac:dyDescent="0.4">
      <c r="A510" s="2"/>
      <c r="B510" s="99"/>
      <c r="C510" s="76"/>
      <c r="F510" s="7"/>
      <c r="G510" s="76"/>
      <c r="J510" s="7"/>
      <c r="K510" s="76"/>
      <c r="O510" s="76"/>
      <c r="S510" s="76"/>
    </row>
    <row r="511" spans="1:19" ht="12.75" customHeight="1" x14ac:dyDescent="0.4">
      <c r="A511" s="2"/>
      <c r="B511" s="99"/>
      <c r="C511" s="76"/>
      <c r="F511" s="7"/>
      <c r="G511" s="76"/>
      <c r="J511" s="7"/>
      <c r="K511" s="76"/>
      <c r="O511" s="76"/>
      <c r="S511" s="76"/>
    </row>
    <row r="512" spans="1:19" ht="12.75" customHeight="1" x14ac:dyDescent="0.4">
      <c r="A512" s="2"/>
      <c r="B512" s="99"/>
      <c r="C512" s="76"/>
      <c r="F512" s="7"/>
      <c r="G512" s="76"/>
      <c r="J512" s="7"/>
      <c r="K512" s="76"/>
      <c r="O512" s="76"/>
      <c r="S512" s="76"/>
    </row>
    <row r="513" spans="1:19" ht="12.75" customHeight="1" x14ac:dyDescent="0.4">
      <c r="A513" s="2"/>
      <c r="B513" s="99"/>
      <c r="C513" s="76"/>
      <c r="F513" s="7"/>
      <c r="G513" s="76"/>
      <c r="J513" s="7"/>
      <c r="K513" s="76"/>
      <c r="O513" s="76"/>
      <c r="S513" s="76"/>
    </row>
    <row r="514" spans="1:19" ht="12.75" customHeight="1" x14ac:dyDescent="0.4">
      <c r="A514" s="2"/>
      <c r="B514" s="99"/>
      <c r="C514" s="76"/>
      <c r="F514" s="7"/>
      <c r="G514" s="76"/>
      <c r="J514" s="7"/>
      <c r="K514" s="76"/>
      <c r="O514" s="76"/>
      <c r="S514" s="76"/>
    </row>
    <row r="515" spans="1:19" ht="12.75" customHeight="1" x14ac:dyDescent="0.4">
      <c r="A515" s="2"/>
      <c r="B515" s="99"/>
      <c r="C515" s="76"/>
      <c r="F515" s="7"/>
      <c r="G515" s="76"/>
      <c r="J515" s="7"/>
      <c r="K515" s="76"/>
      <c r="O515" s="76"/>
      <c r="S515" s="76"/>
    </row>
    <row r="516" spans="1:19" ht="12.75" customHeight="1" x14ac:dyDescent="0.4">
      <c r="A516" s="2"/>
      <c r="B516" s="99"/>
      <c r="C516" s="76"/>
      <c r="F516" s="7"/>
      <c r="G516" s="76"/>
      <c r="J516" s="7"/>
      <c r="K516" s="76"/>
      <c r="O516" s="76"/>
      <c r="S516" s="76"/>
    </row>
    <row r="517" spans="1:19" ht="12.75" customHeight="1" x14ac:dyDescent="0.4">
      <c r="A517" s="2"/>
      <c r="B517" s="99"/>
      <c r="C517" s="76"/>
      <c r="F517" s="7"/>
      <c r="G517" s="76"/>
      <c r="J517" s="7"/>
      <c r="K517" s="76"/>
      <c r="O517" s="76"/>
      <c r="S517" s="76"/>
    </row>
    <row r="518" spans="1:19" ht="12.75" customHeight="1" x14ac:dyDescent="0.4">
      <c r="A518" s="2"/>
      <c r="B518" s="99"/>
      <c r="C518" s="76"/>
      <c r="F518" s="7"/>
      <c r="G518" s="76"/>
      <c r="J518" s="7"/>
      <c r="K518" s="76"/>
      <c r="O518" s="76"/>
      <c r="S518" s="76"/>
    </row>
    <row r="519" spans="1:19" ht="12.75" customHeight="1" x14ac:dyDescent="0.4">
      <c r="A519" s="2"/>
      <c r="B519" s="99"/>
      <c r="C519" s="76"/>
      <c r="F519" s="7"/>
      <c r="G519" s="76"/>
      <c r="J519" s="7"/>
      <c r="K519" s="76"/>
      <c r="O519" s="76"/>
      <c r="S519" s="76"/>
    </row>
    <row r="520" spans="1:19" ht="12.75" customHeight="1" x14ac:dyDescent="0.4">
      <c r="A520" s="2"/>
      <c r="B520" s="99"/>
      <c r="C520" s="76"/>
      <c r="F520" s="7"/>
      <c r="G520" s="76"/>
      <c r="J520" s="7"/>
      <c r="K520" s="76"/>
      <c r="O520" s="76"/>
      <c r="S520" s="76"/>
    </row>
    <row r="521" spans="1:19" ht="12.75" customHeight="1" x14ac:dyDescent="0.4">
      <c r="A521" s="2"/>
      <c r="B521" s="99"/>
      <c r="C521" s="76"/>
      <c r="F521" s="7"/>
      <c r="G521" s="76"/>
      <c r="J521" s="7"/>
      <c r="K521" s="76"/>
      <c r="O521" s="76"/>
      <c r="S521" s="76"/>
    </row>
    <row r="522" spans="1:19" ht="12.75" customHeight="1" x14ac:dyDescent="0.4">
      <c r="A522" s="2"/>
      <c r="B522" s="99"/>
      <c r="C522" s="76"/>
      <c r="F522" s="7"/>
      <c r="G522" s="76"/>
      <c r="J522" s="7"/>
      <c r="K522" s="76"/>
      <c r="O522" s="76"/>
      <c r="S522" s="76"/>
    </row>
    <row r="523" spans="1:19" ht="12.75" customHeight="1" x14ac:dyDescent="0.4">
      <c r="A523" s="2"/>
      <c r="B523" s="99"/>
      <c r="C523" s="76"/>
      <c r="F523" s="7"/>
      <c r="G523" s="76"/>
      <c r="J523" s="7"/>
      <c r="K523" s="76"/>
      <c r="O523" s="76"/>
      <c r="S523" s="76"/>
    </row>
    <row r="524" spans="1:19" ht="12.75" customHeight="1" x14ac:dyDescent="0.4">
      <c r="A524" s="2"/>
      <c r="B524" s="99"/>
      <c r="C524" s="76"/>
      <c r="F524" s="7"/>
      <c r="G524" s="76"/>
      <c r="J524" s="7"/>
      <c r="K524" s="76"/>
      <c r="O524" s="76"/>
      <c r="S524" s="76"/>
    </row>
    <row r="525" spans="1:19" ht="12.75" customHeight="1" x14ac:dyDescent="0.4">
      <c r="A525" s="2"/>
      <c r="B525" s="99"/>
      <c r="C525" s="76"/>
      <c r="F525" s="7"/>
      <c r="G525" s="76"/>
      <c r="J525" s="7"/>
      <c r="K525" s="76"/>
      <c r="O525" s="76"/>
      <c r="S525" s="76"/>
    </row>
    <row r="526" spans="1:19" ht="12.75" customHeight="1" x14ac:dyDescent="0.4">
      <c r="A526" s="2"/>
      <c r="B526" s="99"/>
      <c r="C526" s="76"/>
      <c r="F526" s="7"/>
      <c r="G526" s="76"/>
      <c r="J526" s="7"/>
      <c r="K526" s="76"/>
      <c r="O526" s="76"/>
      <c r="S526" s="76"/>
    </row>
    <row r="527" spans="1:19" ht="12.75" customHeight="1" x14ac:dyDescent="0.4">
      <c r="A527" s="2"/>
      <c r="B527" s="99"/>
      <c r="C527" s="76"/>
      <c r="F527" s="7"/>
      <c r="G527" s="76"/>
      <c r="J527" s="7"/>
      <c r="K527" s="76"/>
      <c r="O527" s="76"/>
      <c r="S527" s="76"/>
    </row>
    <row r="528" spans="1:19" ht="12.75" customHeight="1" x14ac:dyDescent="0.4">
      <c r="A528" s="2"/>
      <c r="B528" s="99"/>
      <c r="C528" s="76"/>
      <c r="F528" s="7"/>
      <c r="G528" s="76"/>
      <c r="J528" s="7"/>
      <c r="K528" s="76"/>
      <c r="O528" s="76"/>
      <c r="S528" s="76"/>
    </row>
    <row r="529" spans="1:19" ht="12.75" customHeight="1" x14ac:dyDescent="0.4">
      <c r="A529" s="2"/>
      <c r="B529" s="99"/>
      <c r="C529" s="76"/>
      <c r="F529" s="7"/>
      <c r="G529" s="76"/>
      <c r="J529" s="7"/>
      <c r="K529" s="76"/>
      <c r="O529" s="76"/>
      <c r="S529" s="76"/>
    </row>
    <row r="530" spans="1:19" ht="12.75" customHeight="1" x14ac:dyDescent="0.4">
      <c r="A530" s="2"/>
      <c r="B530" s="99"/>
      <c r="C530" s="76"/>
      <c r="F530" s="7"/>
      <c r="G530" s="76"/>
      <c r="J530" s="7"/>
      <c r="K530" s="76"/>
      <c r="O530" s="76"/>
      <c r="S530" s="76"/>
    </row>
    <row r="531" spans="1:19" ht="12.75" customHeight="1" x14ac:dyDescent="0.4">
      <c r="A531" s="2"/>
      <c r="B531" s="99"/>
      <c r="C531" s="76"/>
      <c r="F531" s="7"/>
      <c r="G531" s="76"/>
      <c r="J531" s="7"/>
      <c r="K531" s="76"/>
      <c r="O531" s="76"/>
      <c r="S531" s="76"/>
    </row>
    <row r="532" spans="1:19" ht="12.75" customHeight="1" x14ac:dyDescent="0.4">
      <c r="A532" s="2"/>
      <c r="B532" s="99"/>
      <c r="C532" s="76"/>
      <c r="F532" s="7"/>
      <c r="G532" s="76"/>
      <c r="J532" s="7"/>
      <c r="K532" s="76"/>
      <c r="O532" s="76"/>
      <c r="S532" s="76"/>
    </row>
    <row r="533" spans="1:19" ht="12.75" customHeight="1" x14ac:dyDescent="0.4">
      <c r="A533" s="2"/>
      <c r="B533" s="99"/>
      <c r="C533" s="76"/>
      <c r="F533" s="7"/>
      <c r="G533" s="76"/>
      <c r="J533" s="7"/>
      <c r="K533" s="76"/>
      <c r="O533" s="76"/>
      <c r="S533" s="76"/>
    </row>
    <row r="534" spans="1:19" ht="12.75" customHeight="1" x14ac:dyDescent="0.4">
      <c r="A534" s="2"/>
      <c r="B534" s="99"/>
      <c r="C534" s="76"/>
      <c r="F534" s="7"/>
      <c r="G534" s="76"/>
      <c r="J534" s="7"/>
      <c r="K534" s="76"/>
      <c r="O534" s="76"/>
      <c r="S534" s="76"/>
    </row>
    <row r="535" spans="1:19" ht="12.75" customHeight="1" x14ac:dyDescent="0.4">
      <c r="A535" s="2"/>
      <c r="B535" s="99"/>
      <c r="C535" s="76"/>
      <c r="F535" s="7"/>
      <c r="G535" s="76"/>
      <c r="J535" s="7"/>
      <c r="K535" s="76"/>
      <c r="O535" s="76"/>
      <c r="S535" s="76"/>
    </row>
    <row r="536" spans="1:19" ht="12.75" customHeight="1" x14ac:dyDescent="0.4">
      <c r="A536" s="2"/>
      <c r="B536" s="99"/>
      <c r="C536" s="76"/>
      <c r="F536" s="7"/>
      <c r="G536" s="76"/>
      <c r="J536" s="7"/>
      <c r="K536" s="76"/>
      <c r="O536" s="76"/>
      <c r="S536" s="76"/>
    </row>
    <row r="537" spans="1:19" ht="12.75" customHeight="1" x14ac:dyDescent="0.4">
      <c r="A537" s="2"/>
      <c r="B537" s="99"/>
      <c r="C537" s="76"/>
      <c r="F537" s="7"/>
      <c r="G537" s="76"/>
      <c r="J537" s="7"/>
      <c r="K537" s="76"/>
      <c r="O537" s="76"/>
      <c r="S537" s="76"/>
    </row>
    <row r="538" spans="1:19" ht="12.75" customHeight="1" x14ac:dyDescent="0.4">
      <c r="A538" s="2"/>
      <c r="B538" s="99"/>
      <c r="C538" s="76"/>
      <c r="F538" s="7"/>
      <c r="G538" s="76"/>
      <c r="J538" s="7"/>
      <c r="K538" s="76"/>
      <c r="O538" s="76"/>
      <c r="S538" s="76"/>
    </row>
    <row r="539" spans="1:19" ht="12.75" customHeight="1" x14ac:dyDescent="0.4">
      <c r="A539" s="2"/>
      <c r="B539" s="99"/>
      <c r="C539" s="76"/>
      <c r="F539" s="7"/>
      <c r="G539" s="76"/>
      <c r="J539" s="7"/>
      <c r="K539" s="76"/>
      <c r="O539" s="76"/>
      <c r="S539" s="76"/>
    </row>
    <row r="540" spans="1:19" ht="12.75" customHeight="1" x14ac:dyDescent="0.4">
      <c r="A540" s="2"/>
      <c r="B540" s="99"/>
      <c r="C540" s="76"/>
      <c r="F540" s="7"/>
      <c r="G540" s="76"/>
      <c r="J540" s="7"/>
      <c r="K540" s="76"/>
      <c r="O540" s="76"/>
      <c r="S540" s="76"/>
    </row>
    <row r="541" spans="1:19" ht="12.75" customHeight="1" x14ac:dyDescent="0.4">
      <c r="A541" s="2"/>
      <c r="B541" s="99"/>
      <c r="C541" s="76"/>
      <c r="F541" s="7"/>
      <c r="G541" s="76"/>
      <c r="J541" s="7"/>
      <c r="K541" s="76"/>
      <c r="O541" s="76"/>
      <c r="S541" s="76"/>
    </row>
    <row r="542" spans="1:19" ht="12.75" customHeight="1" x14ac:dyDescent="0.4">
      <c r="A542" s="2"/>
      <c r="B542" s="99"/>
      <c r="C542" s="76"/>
      <c r="F542" s="7"/>
      <c r="G542" s="76"/>
      <c r="J542" s="7"/>
      <c r="K542" s="76"/>
      <c r="O542" s="76"/>
      <c r="S542" s="76"/>
    </row>
    <row r="543" spans="1:19" ht="12.75" customHeight="1" x14ac:dyDescent="0.4">
      <c r="A543" s="2"/>
      <c r="B543" s="99"/>
      <c r="C543" s="76"/>
      <c r="F543" s="7"/>
      <c r="G543" s="76"/>
      <c r="J543" s="7"/>
      <c r="K543" s="76"/>
      <c r="O543" s="76"/>
      <c r="S543" s="76"/>
    </row>
    <row r="544" spans="1:19" ht="12.75" customHeight="1" x14ac:dyDescent="0.4">
      <c r="A544" s="2"/>
      <c r="B544" s="99"/>
      <c r="C544" s="76"/>
      <c r="F544" s="7"/>
      <c r="G544" s="76"/>
      <c r="J544" s="7"/>
      <c r="K544" s="76"/>
      <c r="O544" s="76"/>
      <c r="S544" s="76"/>
    </row>
    <row r="545" spans="1:19" ht="12.75" customHeight="1" x14ac:dyDescent="0.4">
      <c r="A545" s="2"/>
      <c r="B545" s="99"/>
      <c r="C545" s="76"/>
      <c r="F545" s="7"/>
      <c r="G545" s="76"/>
      <c r="J545" s="7"/>
      <c r="K545" s="76"/>
      <c r="O545" s="76"/>
      <c r="S545" s="76"/>
    </row>
    <row r="546" spans="1:19" ht="12.75" customHeight="1" x14ac:dyDescent="0.4">
      <c r="A546" s="2"/>
      <c r="B546" s="99"/>
      <c r="C546" s="76"/>
      <c r="F546" s="7"/>
      <c r="G546" s="76"/>
      <c r="J546" s="7"/>
      <c r="K546" s="76"/>
      <c r="O546" s="76"/>
      <c r="S546" s="76"/>
    </row>
    <row r="547" spans="1:19" ht="12.75" customHeight="1" x14ac:dyDescent="0.4">
      <c r="A547" s="2"/>
      <c r="B547" s="99"/>
      <c r="C547" s="76"/>
      <c r="F547" s="7"/>
      <c r="G547" s="76"/>
      <c r="J547" s="7"/>
      <c r="K547" s="76"/>
      <c r="O547" s="76"/>
      <c r="S547" s="76"/>
    </row>
    <row r="548" spans="1:19" ht="12.75" customHeight="1" x14ac:dyDescent="0.4">
      <c r="A548" s="2"/>
      <c r="B548" s="99"/>
      <c r="C548" s="76"/>
      <c r="F548" s="7"/>
      <c r="G548" s="76"/>
      <c r="J548" s="7"/>
      <c r="K548" s="76"/>
      <c r="O548" s="76"/>
      <c r="S548" s="76"/>
    </row>
    <row r="549" spans="1:19" ht="12.75" customHeight="1" x14ac:dyDescent="0.4">
      <c r="A549" s="2"/>
      <c r="B549" s="99"/>
      <c r="C549" s="76"/>
      <c r="F549" s="7"/>
      <c r="G549" s="76"/>
      <c r="J549" s="7"/>
      <c r="K549" s="76"/>
      <c r="O549" s="76"/>
      <c r="S549" s="76"/>
    </row>
    <row r="550" spans="1:19" ht="12.75" customHeight="1" x14ac:dyDescent="0.4">
      <c r="A550" s="2"/>
      <c r="B550" s="99"/>
      <c r="C550" s="76"/>
      <c r="F550" s="7"/>
      <c r="G550" s="76"/>
      <c r="J550" s="7"/>
      <c r="K550" s="76"/>
      <c r="O550" s="76"/>
      <c r="S550" s="76"/>
    </row>
    <row r="551" spans="1:19" ht="12.75" customHeight="1" x14ac:dyDescent="0.4">
      <c r="A551" s="2"/>
      <c r="B551" s="99"/>
      <c r="C551" s="76"/>
      <c r="F551" s="7"/>
      <c r="G551" s="76"/>
      <c r="J551" s="7"/>
      <c r="K551" s="76"/>
      <c r="O551" s="76"/>
      <c r="S551" s="76"/>
    </row>
    <row r="552" spans="1:19" ht="12.75" customHeight="1" x14ac:dyDescent="0.4">
      <c r="A552" s="2"/>
      <c r="B552" s="99"/>
      <c r="C552" s="76"/>
      <c r="F552" s="7"/>
      <c r="G552" s="76"/>
      <c r="J552" s="7"/>
      <c r="K552" s="76"/>
      <c r="O552" s="76"/>
      <c r="S552" s="76"/>
    </row>
    <row r="553" spans="1:19" ht="12.75" customHeight="1" x14ac:dyDescent="0.4">
      <c r="A553" s="2"/>
      <c r="B553" s="99"/>
      <c r="C553" s="76"/>
      <c r="F553" s="7"/>
      <c r="G553" s="76"/>
      <c r="J553" s="7"/>
      <c r="K553" s="76"/>
      <c r="O553" s="76"/>
      <c r="S553" s="76"/>
    </row>
    <row r="554" spans="1:19" ht="12.75" customHeight="1" x14ac:dyDescent="0.4">
      <c r="A554" s="2"/>
      <c r="B554" s="99"/>
      <c r="C554" s="76"/>
      <c r="F554" s="7"/>
      <c r="G554" s="76"/>
      <c r="J554" s="7"/>
      <c r="K554" s="76"/>
      <c r="O554" s="76"/>
      <c r="S554" s="76"/>
    </row>
    <row r="555" spans="1:19" ht="12.75" customHeight="1" x14ac:dyDescent="0.4">
      <c r="A555" s="2"/>
      <c r="B555" s="99"/>
      <c r="C555" s="76"/>
      <c r="F555" s="7"/>
      <c r="G555" s="76"/>
      <c r="J555" s="7"/>
      <c r="K555" s="76"/>
      <c r="O555" s="76"/>
      <c r="S555" s="76"/>
    </row>
    <row r="556" spans="1:19" ht="12.75" customHeight="1" x14ac:dyDescent="0.4">
      <c r="A556" s="2"/>
      <c r="B556" s="99"/>
      <c r="C556" s="76"/>
      <c r="F556" s="7"/>
      <c r="G556" s="76"/>
      <c r="J556" s="7"/>
      <c r="K556" s="76"/>
      <c r="O556" s="76"/>
      <c r="S556" s="76"/>
    </row>
    <row r="557" spans="1:19" ht="12.75" customHeight="1" x14ac:dyDescent="0.4">
      <c r="A557" s="2"/>
      <c r="B557" s="99"/>
      <c r="C557" s="76"/>
      <c r="F557" s="7"/>
      <c r="G557" s="76"/>
      <c r="J557" s="7"/>
      <c r="K557" s="76"/>
      <c r="O557" s="76"/>
      <c r="S557" s="76"/>
    </row>
    <row r="558" spans="1:19" ht="12.75" customHeight="1" x14ac:dyDescent="0.4">
      <c r="A558" s="2"/>
      <c r="B558" s="99"/>
      <c r="C558" s="76"/>
      <c r="F558" s="7"/>
      <c r="G558" s="76"/>
      <c r="J558" s="7"/>
      <c r="K558" s="76"/>
      <c r="O558" s="76"/>
      <c r="S558" s="76"/>
    </row>
    <row r="559" spans="1:19" ht="12.75" customHeight="1" x14ac:dyDescent="0.4">
      <c r="A559" s="2"/>
      <c r="B559" s="99"/>
      <c r="C559" s="76"/>
      <c r="F559" s="7"/>
      <c r="G559" s="76"/>
      <c r="J559" s="7"/>
      <c r="K559" s="76"/>
      <c r="O559" s="76"/>
      <c r="S559" s="76"/>
    </row>
    <row r="560" spans="1:19" ht="12.75" customHeight="1" x14ac:dyDescent="0.4">
      <c r="A560" s="2"/>
      <c r="B560" s="99"/>
      <c r="C560" s="76"/>
      <c r="F560" s="7"/>
      <c r="G560" s="76"/>
      <c r="J560" s="7"/>
      <c r="K560" s="76"/>
      <c r="O560" s="76"/>
      <c r="S560" s="76"/>
    </row>
    <row r="561" spans="1:19" ht="12.75" customHeight="1" x14ac:dyDescent="0.4">
      <c r="A561" s="2"/>
      <c r="B561" s="99"/>
      <c r="C561" s="76"/>
      <c r="F561" s="7"/>
      <c r="G561" s="76"/>
      <c r="J561" s="7"/>
      <c r="K561" s="76"/>
      <c r="O561" s="76"/>
      <c r="S561" s="76"/>
    </row>
    <row r="562" spans="1:19" ht="12.75" customHeight="1" x14ac:dyDescent="0.4">
      <c r="A562" s="2"/>
      <c r="B562" s="99"/>
      <c r="C562" s="76"/>
      <c r="F562" s="7"/>
      <c r="G562" s="76"/>
      <c r="J562" s="7"/>
      <c r="K562" s="76"/>
      <c r="O562" s="76"/>
      <c r="S562" s="76"/>
    </row>
    <row r="563" spans="1:19" ht="12.75" customHeight="1" x14ac:dyDescent="0.4">
      <c r="A563" s="2"/>
      <c r="B563" s="99"/>
      <c r="C563" s="76"/>
      <c r="F563" s="7"/>
      <c r="G563" s="76"/>
      <c r="J563" s="7"/>
      <c r="K563" s="76"/>
      <c r="O563" s="76"/>
      <c r="S563" s="76"/>
    </row>
    <row r="564" spans="1:19" ht="12.75" customHeight="1" x14ac:dyDescent="0.4">
      <c r="A564" s="2"/>
      <c r="B564" s="99"/>
      <c r="C564" s="76"/>
      <c r="F564" s="7"/>
      <c r="G564" s="76"/>
      <c r="J564" s="7"/>
      <c r="K564" s="76"/>
      <c r="O564" s="76"/>
      <c r="S564" s="76"/>
    </row>
    <row r="565" spans="1:19" ht="12.75" customHeight="1" x14ac:dyDescent="0.4">
      <c r="A565" s="2"/>
      <c r="B565" s="99"/>
      <c r="C565" s="76"/>
      <c r="F565" s="7"/>
      <c r="G565" s="76"/>
      <c r="J565" s="7"/>
      <c r="K565" s="76"/>
      <c r="O565" s="76"/>
      <c r="S565" s="76"/>
    </row>
    <row r="566" spans="1:19" ht="12.75" customHeight="1" x14ac:dyDescent="0.4">
      <c r="A566" s="2"/>
      <c r="B566" s="99"/>
      <c r="C566" s="76"/>
      <c r="F566" s="7"/>
      <c r="G566" s="76"/>
      <c r="J566" s="7"/>
      <c r="K566" s="76"/>
      <c r="O566" s="76"/>
      <c r="S566" s="76"/>
    </row>
    <row r="567" spans="1:19" ht="12.75" customHeight="1" x14ac:dyDescent="0.4">
      <c r="A567" s="2"/>
      <c r="B567" s="99"/>
      <c r="C567" s="76"/>
      <c r="F567" s="7"/>
      <c r="G567" s="76"/>
      <c r="J567" s="7"/>
      <c r="K567" s="76"/>
      <c r="O567" s="76"/>
      <c r="S567" s="76"/>
    </row>
    <row r="568" spans="1:19" ht="12.75" customHeight="1" x14ac:dyDescent="0.4">
      <c r="A568" s="2"/>
      <c r="B568" s="99"/>
      <c r="C568" s="76"/>
      <c r="F568" s="7"/>
      <c r="G568" s="76"/>
      <c r="J568" s="7"/>
      <c r="K568" s="76"/>
      <c r="O568" s="76"/>
      <c r="S568" s="76"/>
    </row>
    <row r="569" spans="1:19" ht="12.75" customHeight="1" x14ac:dyDescent="0.4">
      <c r="A569" s="2"/>
      <c r="B569" s="99"/>
      <c r="C569" s="76"/>
      <c r="F569" s="7"/>
      <c r="G569" s="76"/>
      <c r="J569" s="7"/>
      <c r="K569" s="76"/>
      <c r="O569" s="76"/>
      <c r="S569" s="76"/>
    </row>
    <row r="570" spans="1:19" ht="12.75" customHeight="1" x14ac:dyDescent="0.4">
      <c r="A570" s="2"/>
      <c r="B570" s="99"/>
      <c r="C570" s="76"/>
      <c r="F570" s="7"/>
      <c r="G570" s="76"/>
      <c r="J570" s="7"/>
      <c r="K570" s="76"/>
      <c r="O570" s="76"/>
      <c r="S570" s="76"/>
    </row>
    <row r="571" spans="1:19" ht="12.75" customHeight="1" x14ac:dyDescent="0.4">
      <c r="A571" s="2"/>
      <c r="B571" s="99"/>
      <c r="C571" s="76"/>
      <c r="F571" s="7"/>
      <c r="G571" s="76"/>
      <c r="J571" s="7"/>
      <c r="K571" s="76"/>
      <c r="O571" s="76"/>
      <c r="S571" s="76"/>
    </row>
    <row r="572" spans="1:19" ht="12.75" customHeight="1" x14ac:dyDescent="0.4">
      <c r="A572" s="2"/>
      <c r="B572" s="99"/>
      <c r="C572" s="76"/>
      <c r="F572" s="7"/>
      <c r="G572" s="76"/>
      <c r="J572" s="7"/>
      <c r="K572" s="76"/>
      <c r="O572" s="76"/>
      <c r="S572" s="76"/>
    </row>
    <row r="573" spans="1:19" ht="12.75" customHeight="1" x14ac:dyDescent="0.4">
      <c r="A573" s="2"/>
      <c r="B573" s="99"/>
      <c r="C573" s="76"/>
      <c r="F573" s="7"/>
      <c r="G573" s="76"/>
      <c r="J573" s="7"/>
      <c r="K573" s="76"/>
      <c r="O573" s="76"/>
      <c r="S573" s="76"/>
    </row>
    <row r="574" spans="1:19" ht="12.75" customHeight="1" x14ac:dyDescent="0.4">
      <c r="A574" s="2"/>
      <c r="B574" s="99"/>
      <c r="C574" s="76"/>
      <c r="F574" s="7"/>
      <c r="G574" s="76"/>
      <c r="J574" s="7"/>
      <c r="K574" s="76"/>
      <c r="O574" s="76"/>
      <c r="S574" s="76"/>
    </row>
    <row r="575" spans="1:19" ht="12.75" customHeight="1" x14ac:dyDescent="0.4">
      <c r="A575" s="2"/>
      <c r="B575" s="99"/>
      <c r="C575" s="76"/>
      <c r="F575" s="7"/>
      <c r="G575" s="76"/>
      <c r="J575" s="7"/>
      <c r="K575" s="76"/>
      <c r="O575" s="76"/>
      <c r="S575" s="76"/>
    </row>
    <row r="576" spans="1:19" ht="12.75" customHeight="1" x14ac:dyDescent="0.4">
      <c r="A576" s="2"/>
      <c r="B576" s="99"/>
      <c r="C576" s="76"/>
      <c r="F576" s="7"/>
      <c r="G576" s="76"/>
      <c r="J576" s="7"/>
      <c r="K576" s="76"/>
      <c r="O576" s="76"/>
      <c r="S576" s="76"/>
    </row>
    <row r="577" spans="1:19" ht="12.75" customHeight="1" x14ac:dyDescent="0.4">
      <c r="A577" s="2"/>
      <c r="B577" s="99"/>
      <c r="C577" s="76"/>
      <c r="F577" s="7"/>
      <c r="G577" s="76"/>
      <c r="J577" s="7"/>
      <c r="K577" s="76"/>
      <c r="O577" s="76"/>
      <c r="S577" s="76"/>
    </row>
    <row r="578" spans="1:19" ht="12.75" customHeight="1" x14ac:dyDescent="0.4">
      <c r="A578" s="2"/>
      <c r="B578" s="99"/>
      <c r="C578" s="76"/>
      <c r="F578" s="7"/>
      <c r="G578" s="76"/>
      <c r="J578" s="7"/>
      <c r="K578" s="76"/>
      <c r="O578" s="76"/>
      <c r="S578" s="76"/>
    </row>
    <row r="579" spans="1:19" ht="12.75" customHeight="1" x14ac:dyDescent="0.4">
      <c r="A579" s="2"/>
      <c r="B579" s="99"/>
      <c r="C579" s="76"/>
      <c r="F579" s="7"/>
      <c r="G579" s="76"/>
      <c r="J579" s="7"/>
      <c r="K579" s="76"/>
      <c r="O579" s="76"/>
      <c r="S579" s="76"/>
    </row>
    <row r="580" spans="1:19" ht="12.75" customHeight="1" x14ac:dyDescent="0.4">
      <c r="A580" s="2"/>
      <c r="B580" s="99"/>
      <c r="C580" s="76"/>
      <c r="F580" s="7"/>
      <c r="G580" s="76"/>
      <c r="J580" s="7"/>
      <c r="K580" s="76"/>
      <c r="O580" s="76"/>
      <c r="S580" s="76"/>
    </row>
    <row r="581" spans="1:19" ht="12.75" customHeight="1" x14ac:dyDescent="0.4">
      <c r="A581" s="2"/>
      <c r="B581" s="99"/>
      <c r="C581" s="76"/>
      <c r="F581" s="7"/>
      <c r="G581" s="76"/>
      <c r="J581" s="7"/>
      <c r="K581" s="76"/>
      <c r="O581" s="76"/>
      <c r="S581" s="76"/>
    </row>
    <row r="582" spans="1:19" ht="12.75" customHeight="1" x14ac:dyDescent="0.4">
      <c r="A582" s="2"/>
      <c r="B582" s="99"/>
      <c r="C582" s="76"/>
      <c r="F582" s="7"/>
      <c r="G582" s="76"/>
      <c r="J582" s="7"/>
      <c r="K582" s="76"/>
      <c r="O582" s="76"/>
      <c r="S582" s="76"/>
    </row>
    <row r="583" spans="1:19" ht="12.75" customHeight="1" x14ac:dyDescent="0.4">
      <c r="A583" s="2"/>
      <c r="B583" s="99"/>
      <c r="C583" s="76"/>
      <c r="F583" s="7"/>
      <c r="G583" s="76"/>
      <c r="J583" s="7"/>
      <c r="K583" s="76"/>
      <c r="O583" s="76"/>
      <c r="S583" s="76"/>
    </row>
    <row r="584" spans="1:19" ht="12.75" customHeight="1" x14ac:dyDescent="0.4">
      <c r="A584" s="2"/>
      <c r="B584" s="99"/>
      <c r="C584" s="76"/>
      <c r="F584" s="7"/>
      <c r="G584" s="76"/>
      <c r="J584" s="7"/>
      <c r="K584" s="76"/>
      <c r="O584" s="76"/>
      <c r="S584" s="76"/>
    </row>
    <row r="585" spans="1:19" ht="12.75" customHeight="1" x14ac:dyDescent="0.4">
      <c r="A585" s="2"/>
      <c r="B585" s="99"/>
      <c r="C585" s="76"/>
      <c r="F585" s="7"/>
      <c r="G585" s="76"/>
      <c r="J585" s="7"/>
      <c r="K585" s="76"/>
      <c r="O585" s="76"/>
      <c r="S585" s="76"/>
    </row>
    <row r="586" spans="1:19" ht="12.75" customHeight="1" x14ac:dyDescent="0.4">
      <c r="A586" s="2"/>
      <c r="B586" s="99"/>
      <c r="C586" s="76"/>
      <c r="F586" s="7"/>
      <c r="G586" s="76"/>
      <c r="J586" s="7"/>
      <c r="K586" s="76"/>
      <c r="O586" s="76"/>
      <c r="S586" s="76"/>
    </row>
    <row r="587" spans="1:19" ht="12.75" customHeight="1" x14ac:dyDescent="0.4">
      <c r="A587" s="2"/>
      <c r="B587" s="99"/>
      <c r="C587" s="76"/>
      <c r="F587" s="7"/>
      <c r="G587" s="76"/>
      <c r="J587" s="7"/>
      <c r="K587" s="76"/>
      <c r="O587" s="76"/>
      <c r="S587" s="76"/>
    </row>
    <row r="588" spans="1:19" ht="12.75" customHeight="1" x14ac:dyDescent="0.4">
      <c r="A588" s="2"/>
      <c r="B588" s="99"/>
      <c r="C588" s="76"/>
      <c r="F588" s="7"/>
      <c r="G588" s="76"/>
      <c r="J588" s="7"/>
      <c r="K588" s="76"/>
      <c r="O588" s="76"/>
      <c r="S588" s="76"/>
    </row>
    <row r="589" spans="1:19" ht="12.75" customHeight="1" x14ac:dyDescent="0.4">
      <c r="A589" s="2"/>
      <c r="B589" s="99"/>
      <c r="C589" s="76"/>
      <c r="F589" s="7"/>
      <c r="G589" s="76"/>
      <c r="J589" s="7"/>
      <c r="K589" s="76"/>
      <c r="O589" s="76"/>
      <c r="S589" s="76"/>
    </row>
    <row r="590" spans="1:19" ht="12.75" customHeight="1" x14ac:dyDescent="0.4">
      <c r="A590" s="2"/>
      <c r="B590" s="99"/>
      <c r="C590" s="76"/>
      <c r="F590" s="7"/>
      <c r="G590" s="76"/>
      <c r="J590" s="7"/>
      <c r="K590" s="76"/>
      <c r="O590" s="76"/>
      <c r="S590" s="76"/>
    </row>
    <row r="591" spans="1:19" ht="12.75" customHeight="1" x14ac:dyDescent="0.4">
      <c r="A591" s="2"/>
      <c r="B591" s="99"/>
      <c r="C591" s="76"/>
      <c r="F591" s="7"/>
      <c r="G591" s="76"/>
      <c r="J591" s="7"/>
      <c r="K591" s="76"/>
      <c r="O591" s="76"/>
      <c r="S591" s="76"/>
    </row>
    <row r="592" spans="1:19" ht="12.75" customHeight="1" x14ac:dyDescent="0.4">
      <c r="A592" s="2"/>
      <c r="B592" s="99"/>
      <c r="C592" s="76"/>
      <c r="F592" s="7"/>
      <c r="G592" s="76"/>
      <c r="J592" s="7"/>
      <c r="K592" s="76"/>
      <c r="O592" s="76"/>
      <c r="S592" s="76"/>
    </row>
    <row r="593" spans="1:19" ht="12.75" customHeight="1" x14ac:dyDescent="0.4">
      <c r="A593" s="2"/>
      <c r="B593" s="99"/>
      <c r="C593" s="76"/>
      <c r="F593" s="7"/>
      <c r="G593" s="76"/>
      <c r="J593" s="7"/>
      <c r="K593" s="76"/>
      <c r="O593" s="76"/>
      <c r="S593" s="76"/>
    </row>
    <row r="594" spans="1:19" ht="12.75" customHeight="1" x14ac:dyDescent="0.4">
      <c r="A594" s="2"/>
      <c r="B594" s="99"/>
      <c r="C594" s="76"/>
      <c r="F594" s="7"/>
      <c r="G594" s="76"/>
      <c r="J594" s="7"/>
      <c r="K594" s="76"/>
      <c r="O594" s="76"/>
      <c r="S594" s="76"/>
    </row>
    <row r="595" spans="1:19" ht="12.75" customHeight="1" x14ac:dyDescent="0.4">
      <c r="A595" s="2"/>
      <c r="B595" s="99"/>
      <c r="C595" s="76"/>
      <c r="F595" s="7"/>
      <c r="G595" s="76"/>
      <c r="J595" s="7"/>
      <c r="K595" s="76"/>
      <c r="O595" s="76"/>
      <c r="S595" s="76"/>
    </row>
    <row r="596" spans="1:19" ht="12.75" customHeight="1" x14ac:dyDescent="0.4">
      <c r="A596" s="2"/>
      <c r="B596" s="99"/>
      <c r="C596" s="76"/>
      <c r="F596" s="7"/>
      <c r="G596" s="76"/>
      <c r="J596" s="7"/>
      <c r="K596" s="76"/>
      <c r="O596" s="76"/>
      <c r="S596" s="76"/>
    </row>
    <row r="597" spans="1:19" ht="12.75" customHeight="1" x14ac:dyDescent="0.4">
      <c r="A597" s="2"/>
      <c r="B597" s="99"/>
      <c r="C597" s="76"/>
      <c r="F597" s="7"/>
      <c r="G597" s="76"/>
      <c r="J597" s="7"/>
      <c r="K597" s="76"/>
      <c r="O597" s="76"/>
      <c r="S597" s="76"/>
    </row>
    <row r="598" spans="1:19" ht="12.75" customHeight="1" x14ac:dyDescent="0.4">
      <c r="A598" s="2"/>
      <c r="B598" s="99"/>
      <c r="C598" s="76"/>
      <c r="F598" s="7"/>
      <c r="G598" s="76"/>
      <c r="J598" s="7"/>
      <c r="K598" s="76"/>
      <c r="O598" s="76"/>
      <c r="S598" s="76"/>
    </row>
    <row r="599" spans="1:19" ht="12.75" customHeight="1" x14ac:dyDescent="0.4">
      <c r="A599" s="2"/>
      <c r="B599" s="99"/>
      <c r="C599" s="76"/>
      <c r="F599" s="7"/>
      <c r="G599" s="76"/>
      <c r="J599" s="7"/>
      <c r="K599" s="76"/>
      <c r="O599" s="76"/>
      <c r="S599" s="76"/>
    </row>
    <row r="600" spans="1:19" ht="12.75" customHeight="1" x14ac:dyDescent="0.4">
      <c r="A600" s="2"/>
      <c r="B600" s="99"/>
      <c r="C600" s="76"/>
      <c r="F600" s="7"/>
      <c r="G600" s="76"/>
      <c r="J600" s="7"/>
      <c r="K600" s="76"/>
      <c r="O600" s="76"/>
      <c r="S600" s="76"/>
    </row>
    <row r="601" spans="1:19" ht="12.75" customHeight="1" x14ac:dyDescent="0.4">
      <c r="A601" s="2"/>
      <c r="B601" s="99"/>
      <c r="C601" s="76"/>
      <c r="F601" s="7"/>
      <c r="G601" s="76"/>
      <c r="J601" s="7"/>
      <c r="K601" s="76"/>
      <c r="O601" s="76"/>
      <c r="S601" s="76"/>
    </row>
    <row r="602" spans="1:19" ht="12.75" customHeight="1" x14ac:dyDescent="0.4">
      <c r="A602" s="2"/>
      <c r="B602" s="99"/>
      <c r="C602" s="76"/>
      <c r="F602" s="7"/>
      <c r="G602" s="76"/>
      <c r="J602" s="7"/>
      <c r="K602" s="76"/>
      <c r="O602" s="76"/>
      <c r="S602" s="76"/>
    </row>
    <row r="603" spans="1:19" ht="12.75" customHeight="1" x14ac:dyDescent="0.4">
      <c r="A603" s="2"/>
      <c r="B603" s="99"/>
      <c r="C603" s="76"/>
      <c r="F603" s="7"/>
      <c r="G603" s="76"/>
      <c r="J603" s="7"/>
      <c r="K603" s="76"/>
      <c r="O603" s="76"/>
      <c r="S603" s="76"/>
    </row>
    <row r="604" spans="1:19" ht="12.75" customHeight="1" x14ac:dyDescent="0.4">
      <c r="A604" s="2"/>
      <c r="B604" s="99"/>
      <c r="C604" s="76"/>
      <c r="F604" s="7"/>
      <c r="G604" s="76"/>
      <c r="J604" s="7"/>
      <c r="K604" s="76"/>
      <c r="O604" s="76"/>
      <c r="S604" s="76"/>
    </row>
    <row r="605" spans="1:19" ht="12.75" customHeight="1" x14ac:dyDescent="0.4">
      <c r="A605" s="2"/>
      <c r="B605" s="99"/>
      <c r="C605" s="76"/>
      <c r="F605" s="7"/>
      <c r="G605" s="76"/>
      <c r="J605" s="7"/>
      <c r="K605" s="76"/>
      <c r="O605" s="76"/>
      <c r="S605" s="76"/>
    </row>
    <row r="606" spans="1:19" ht="12.75" customHeight="1" x14ac:dyDescent="0.4">
      <c r="A606" s="2"/>
      <c r="B606" s="99"/>
      <c r="C606" s="76"/>
      <c r="F606" s="7"/>
      <c r="G606" s="76"/>
      <c r="J606" s="7"/>
      <c r="K606" s="76"/>
      <c r="O606" s="76"/>
      <c r="S606" s="76"/>
    </row>
    <row r="607" spans="1:19" ht="12.75" customHeight="1" x14ac:dyDescent="0.4">
      <c r="A607" s="2"/>
      <c r="B607" s="99"/>
      <c r="C607" s="76"/>
      <c r="F607" s="7"/>
      <c r="G607" s="76"/>
      <c r="J607" s="7"/>
      <c r="K607" s="76"/>
      <c r="O607" s="76"/>
      <c r="S607" s="76"/>
    </row>
    <row r="608" spans="1:19" ht="12.75" customHeight="1" x14ac:dyDescent="0.4">
      <c r="A608" s="2"/>
      <c r="B608" s="99"/>
      <c r="C608" s="76"/>
      <c r="F608" s="7"/>
      <c r="G608" s="76"/>
      <c r="J608" s="7"/>
      <c r="K608" s="76"/>
      <c r="O608" s="76"/>
      <c r="S608" s="76"/>
    </row>
    <row r="609" spans="1:19" ht="12.75" customHeight="1" x14ac:dyDescent="0.4">
      <c r="A609" s="2"/>
      <c r="B609" s="99"/>
      <c r="C609" s="76"/>
      <c r="F609" s="7"/>
      <c r="G609" s="76"/>
      <c r="J609" s="7"/>
      <c r="K609" s="76"/>
      <c r="O609" s="76"/>
      <c r="S609" s="76"/>
    </row>
    <row r="610" spans="1:19" ht="12.75" customHeight="1" x14ac:dyDescent="0.4">
      <c r="A610" s="2"/>
      <c r="B610" s="99"/>
      <c r="C610" s="76"/>
      <c r="F610" s="7"/>
      <c r="G610" s="76"/>
      <c r="J610" s="7"/>
      <c r="K610" s="76"/>
      <c r="O610" s="76"/>
      <c r="S610" s="76"/>
    </row>
    <row r="611" spans="1:19" ht="12.75" customHeight="1" x14ac:dyDescent="0.4">
      <c r="A611" s="2"/>
      <c r="B611" s="99"/>
      <c r="C611" s="76"/>
      <c r="F611" s="7"/>
      <c r="G611" s="76"/>
      <c r="J611" s="7"/>
      <c r="K611" s="76"/>
      <c r="O611" s="76"/>
      <c r="S611" s="76"/>
    </row>
    <row r="612" spans="1:19" ht="12.75" customHeight="1" x14ac:dyDescent="0.4">
      <c r="A612" s="2"/>
      <c r="B612" s="99"/>
      <c r="C612" s="76"/>
      <c r="F612" s="7"/>
      <c r="G612" s="76"/>
      <c r="J612" s="7"/>
      <c r="K612" s="76"/>
      <c r="O612" s="76"/>
      <c r="S612" s="76"/>
    </row>
    <row r="613" spans="1:19" ht="12.75" customHeight="1" x14ac:dyDescent="0.4">
      <c r="A613" s="2"/>
      <c r="B613" s="99"/>
      <c r="C613" s="76"/>
      <c r="F613" s="7"/>
      <c r="G613" s="76"/>
      <c r="J613" s="7"/>
      <c r="K613" s="76"/>
      <c r="O613" s="76"/>
      <c r="S613" s="76"/>
    </row>
    <row r="614" spans="1:19" ht="12.75" customHeight="1" x14ac:dyDescent="0.4">
      <c r="A614" s="2"/>
      <c r="B614" s="99"/>
      <c r="C614" s="76"/>
      <c r="F614" s="7"/>
      <c r="G614" s="76"/>
      <c r="J614" s="7"/>
      <c r="K614" s="76"/>
      <c r="O614" s="76"/>
      <c r="S614" s="76"/>
    </row>
    <row r="615" spans="1:19" ht="12.75" customHeight="1" x14ac:dyDescent="0.4">
      <c r="A615" s="2"/>
      <c r="B615" s="99"/>
      <c r="C615" s="76"/>
      <c r="F615" s="7"/>
      <c r="G615" s="76"/>
      <c r="J615" s="7"/>
      <c r="K615" s="76"/>
      <c r="O615" s="76"/>
      <c r="S615" s="76"/>
    </row>
    <row r="616" spans="1:19" ht="12.75" customHeight="1" x14ac:dyDescent="0.4">
      <c r="A616" s="2"/>
      <c r="B616" s="99"/>
      <c r="C616" s="76"/>
      <c r="F616" s="7"/>
      <c r="G616" s="76"/>
      <c r="J616" s="7"/>
      <c r="K616" s="76"/>
      <c r="O616" s="76"/>
      <c r="S616" s="76"/>
    </row>
    <row r="617" spans="1:19" ht="12.75" customHeight="1" x14ac:dyDescent="0.4">
      <c r="A617" s="2"/>
      <c r="B617" s="99"/>
      <c r="C617" s="76"/>
      <c r="F617" s="7"/>
      <c r="G617" s="76"/>
      <c r="J617" s="7"/>
      <c r="K617" s="76"/>
      <c r="O617" s="76"/>
      <c r="S617" s="76"/>
    </row>
    <row r="618" spans="1:19" ht="12.75" customHeight="1" x14ac:dyDescent="0.4">
      <c r="A618" s="2"/>
      <c r="B618" s="99"/>
      <c r="C618" s="76"/>
      <c r="F618" s="7"/>
      <c r="G618" s="76"/>
      <c r="J618" s="7"/>
      <c r="K618" s="76"/>
      <c r="O618" s="76"/>
      <c r="S618" s="76"/>
    </row>
    <row r="619" spans="1:19" ht="12.75" customHeight="1" x14ac:dyDescent="0.4">
      <c r="A619" s="2"/>
      <c r="B619" s="99"/>
      <c r="C619" s="76"/>
      <c r="F619" s="7"/>
      <c r="G619" s="76"/>
      <c r="J619" s="7"/>
      <c r="K619" s="76"/>
      <c r="O619" s="76"/>
      <c r="S619" s="76"/>
    </row>
    <row r="620" spans="1:19" ht="12.75" customHeight="1" x14ac:dyDescent="0.4">
      <c r="A620" s="2"/>
      <c r="B620" s="99"/>
      <c r="C620" s="76"/>
      <c r="F620" s="7"/>
      <c r="G620" s="76"/>
      <c r="J620" s="7"/>
      <c r="K620" s="76"/>
      <c r="O620" s="76"/>
      <c r="S620" s="76"/>
    </row>
    <row r="621" spans="1:19" ht="12.75" customHeight="1" x14ac:dyDescent="0.4">
      <c r="A621" s="2"/>
      <c r="B621" s="99"/>
      <c r="C621" s="76"/>
      <c r="F621" s="7"/>
      <c r="G621" s="76"/>
      <c r="J621" s="7"/>
      <c r="K621" s="76"/>
      <c r="O621" s="76"/>
      <c r="S621" s="76"/>
    </row>
    <row r="622" spans="1:19" ht="12.75" customHeight="1" x14ac:dyDescent="0.4">
      <c r="A622" s="2"/>
      <c r="B622" s="99"/>
      <c r="C622" s="76"/>
      <c r="F622" s="7"/>
      <c r="G622" s="76"/>
      <c r="J622" s="7"/>
      <c r="K622" s="76"/>
      <c r="O622" s="76"/>
      <c r="S622" s="76"/>
    </row>
    <row r="623" spans="1:19" ht="12.75" customHeight="1" x14ac:dyDescent="0.4">
      <c r="A623" s="2"/>
      <c r="B623" s="99"/>
      <c r="C623" s="76"/>
      <c r="F623" s="7"/>
      <c r="G623" s="76"/>
      <c r="J623" s="7"/>
      <c r="K623" s="76"/>
      <c r="O623" s="76"/>
      <c r="S623" s="76"/>
    </row>
    <row r="624" spans="1:19" ht="12.75" customHeight="1" x14ac:dyDescent="0.4">
      <c r="A624" s="2"/>
      <c r="B624" s="99"/>
      <c r="C624" s="76"/>
      <c r="F624" s="7"/>
      <c r="G624" s="76"/>
      <c r="J624" s="7"/>
      <c r="K624" s="76"/>
      <c r="O624" s="76"/>
      <c r="S624" s="76"/>
    </row>
    <row r="625" spans="1:19" ht="12.75" customHeight="1" x14ac:dyDescent="0.4">
      <c r="A625" s="2"/>
      <c r="B625" s="99"/>
      <c r="C625" s="76"/>
      <c r="F625" s="7"/>
      <c r="G625" s="76"/>
      <c r="J625" s="7"/>
      <c r="K625" s="76"/>
      <c r="O625" s="76"/>
      <c r="S625" s="76"/>
    </row>
    <row r="626" spans="1:19" ht="12.75" customHeight="1" x14ac:dyDescent="0.4">
      <c r="A626" s="2"/>
      <c r="B626" s="99"/>
      <c r="C626" s="76"/>
      <c r="F626" s="7"/>
      <c r="G626" s="76"/>
      <c r="J626" s="7"/>
      <c r="K626" s="76"/>
      <c r="O626" s="76"/>
      <c r="S626" s="76"/>
    </row>
    <row r="627" spans="1:19" ht="12.75" customHeight="1" x14ac:dyDescent="0.4">
      <c r="A627" s="2"/>
      <c r="B627" s="99"/>
      <c r="C627" s="76"/>
      <c r="F627" s="7"/>
      <c r="G627" s="76"/>
      <c r="J627" s="7"/>
      <c r="K627" s="76"/>
      <c r="O627" s="76"/>
      <c r="S627" s="76"/>
    </row>
    <row r="628" spans="1:19" ht="12.75" customHeight="1" x14ac:dyDescent="0.4">
      <c r="A628" s="2"/>
      <c r="B628" s="99"/>
      <c r="C628" s="76"/>
      <c r="F628" s="7"/>
      <c r="G628" s="76"/>
      <c r="J628" s="7"/>
      <c r="K628" s="76"/>
      <c r="O628" s="76"/>
      <c r="S628" s="76"/>
    </row>
    <row r="629" spans="1:19" ht="12.75" customHeight="1" x14ac:dyDescent="0.4">
      <c r="A629" s="2"/>
      <c r="B629" s="99"/>
      <c r="C629" s="76"/>
      <c r="F629" s="7"/>
      <c r="G629" s="76"/>
      <c r="J629" s="7"/>
      <c r="K629" s="76"/>
      <c r="O629" s="76"/>
      <c r="S629" s="76"/>
    </row>
    <row r="630" spans="1:19" ht="12.75" customHeight="1" x14ac:dyDescent="0.4">
      <c r="A630" s="2"/>
      <c r="B630" s="99"/>
      <c r="C630" s="76"/>
      <c r="F630" s="7"/>
      <c r="G630" s="76"/>
      <c r="J630" s="7"/>
      <c r="K630" s="76"/>
      <c r="O630" s="76"/>
      <c r="S630" s="76"/>
    </row>
    <row r="631" spans="1:19" ht="12.75" customHeight="1" x14ac:dyDescent="0.4">
      <c r="A631" s="2"/>
      <c r="B631" s="99"/>
      <c r="C631" s="76"/>
      <c r="F631" s="7"/>
      <c r="G631" s="76"/>
      <c r="J631" s="7"/>
      <c r="K631" s="76"/>
      <c r="O631" s="76"/>
      <c r="S631" s="76"/>
    </row>
    <row r="632" spans="1:19" ht="12.75" customHeight="1" x14ac:dyDescent="0.4">
      <c r="A632" s="2"/>
      <c r="B632" s="99"/>
      <c r="C632" s="76"/>
      <c r="F632" s="7"/>
      <c r="G632" s="76"/>
      <c r="J632" s="7"/>
      <c r="K632" s="76"/>
      <c r="O632" s="76"/>
      <c r="S632" s="76"/>
    </row>
    <row r="633" spans="1:19" ht="12.75" customHeight="1" x14ac:dyDescent="0.4">
      <c r="A633" s="2"/>
      <c r="B633" s="99"/>
      <c r="C633" s="76"/>
      <c r="F633" s="7"/>
      <c r="G633" s="76"/>
      <c r="J633" s="7"/>
      <c r="K633" s="76"/>
      <c r="O633" s="76"/>
      <c r="S633" s="76"/>
    </row>
    <row r="634" spans="1:19" ht="12.75" customHeight="1" x14ac:dyDescent="0.4">
      <c r="A634" s="2"/>
      <c r="B634" s="99"/>
      <c r="C634" s="76"/>
      <c r="F634" s="7"/>
      <c r="G634" s="76"/>
      <c r="J634" s="7"/>
      <c r="K634" s="76"/>
      <c r="O634" s="76"/>
      <c r="S634" s="76"/>
    </row>
    <row r="635" spans="1:19" ht="12.75" customHeight="1" x14ac:dyDescent="0.4">
      <c r="A635" s="2"/>
      <c r="B635" s="99"/>
      <c r="C635" s="76"/>
      <c r="F635" s="7"/>
      <c r="G635" s="76"/>
      <c r="J635" s="7"/>
      <c r="K635" s="76"/>
      <c r="O635" s="76"/>
      <c r="S635" s="76"/>
    </row>
    <row r="636" spans="1:19" ht="12.75" customHeight="1" x14ac:dyDescent="0.4">
      <c r="A636" s="2"/>
      <c r="B636" s="99"/>
      <c r="C636" s="76"/>
      <c r="F636" s="7"/>
      <c r="G636" s="76"/>
      <c r="J636" s="7"/>
      <c r="K636" s="76"/>
      <c r="O636" s="76"/>
      <c r="S636" s="76"/>
    </row>
    <row r="637" spans="1:19" ht="12.75" customHeight="1" x14ac:dyDescent="0.4">
      <c r="A637" s="2"/>
      <c r="B637" s="99"/>
      <c r="C637" s="76"/>
      <c r="F637" s="7"/>
      <c r="G637" s="76"/>
      <c r="J637" s="7"/>
      <c r="K637" s="76"/>
      <c r="O637" s="76"/>
      <c r="S637" s="76"/>
    </row>
    <row r="638" spans="1:19" ht="12.75" customHeight="1" x14ac:dyDescent="0.4">
      <c r="A638" s="2"/>
      <c r="B638" s="99"/>
      <c r="C638" s="76"/>
      <c r="F638" s="7"/>
      <c r="G638" s="76"/>
      <c r="J638" s="7"/>
      <c r="K638" s="76"/>
      <c r="O638" s="76"/>
      <c r="S638" s="76"/>
    </row>
    <row r="639" spans="1:19" ht="12.75" customHeight="1" x14ac:dyDescent="0.4">
      <c r="A639" s="2"/>
      <c r="B639" s="99"/>
      <c r="C639" s="76"/>
      <c r="F639" s="7"/>
      <c r="G639" s="76"/>
      <c r="J639" s="7"/>
      <c r="K639" s="76"/>
      <c r="O639" s="76"/>
      <c r="S639" s="76"/>
    </row>
    <row r="640" spans="1:19" ht="12.75" customHeight="1" x14ac:dyDescent="0.4">
      <c r="A640" s="2"/>
      <c r="B640" s="99"/>
      <c r="C640" s="76"/>
      <c r="F640" s="7"/>
      <c r="G640" s="76"/>
      <c r="J640" s="7"/>
      <c r="K640" s="76"/>
      <c r="O640" s="76"/>
      <c r="S640" s="76"/>
    </row>
    <row r="641" spans="1:19" ht="12.75" customHeight="1" x14ac:dyDescent="0.4">
      <c r="A641" s="2"/>
      <c r="B641" s="99"/>
      <c r="C641" s="76"/>
      <c r="F641" s="7"/>
      <c r="G641" s="76"/>
      <c r="J641" s="7"/>
      <c r="K641" s="76"/>
      <c r="O641" s="76"/>
      <c r="S641" s="76"/>
    </row>
    <row r="642" spans="1:19" ht="12.75" customHeight="1" x14ac:dyDescent="0.4">
      <c r="A642" s="2"/>
      <c r="B642" s="99"/>
      <c r="C642" s="76"/>
      <c r="F642" s="7"/>
      <c r="G642" s="76"/>
      <c r="J642" s="7"/>
      <c r="K642" s="76"/>
      <c r="O642" s="76"/>
      <c r="S642" s="76"/>
    </row>
    <row r="643" spans="1:19" ht="12.75" customHeight="1" x14ac:dyDescent="0.4">
      <c r="A643" s="2"/>
      <c r="B643" s="99"/>
      <c r="C643" s="76"/>
      <c r="F643" s="7"/>
      <c r="G643" s="76"/>
      <c r="J643" s="7"/>
      <c r="K643" s="76"/>
      <c r="O643" s="76"/>
      <c r="S643" s="76"/>
    </row>
    <row r="644" spans="1:19" ht="12.75" customHeight="1" x14ac:dyDescent="0.4">
      <c r="A644" s="2"/>
      <c r="B644" s="99"/>
      <c r="C644" s="76"/>
      <c r="F644" s="7"/>
      <c r="G644" s="76"/>
      <c r="J644" s="7"/>
      <c r="K644" s="76"/>
      <c r="O644" s="76"/>
      <c r="S644" s="76"/>
    </row>
    <row r="645" spans="1:19" ht="12.75" customHeight="1" x14ac:dyDescent="0.4">
      <c r="A645" s="2"/>
      <c r="B645" s="99"/>
      <c r="C645" s="76"/>
      <c r="F645" s="7"/>
      <c r="G645" s="76"/>
      <c r="J645" s="7"/>
      <c r="K645" s="76"/>
      <c r="O645" s="76"/>
      <c r="S645" s="76"/>
    </row>
    <row r="646" spans="1:19" ht="12.75" customHeight="1" x14ac:dyDescent="0.4">
      <c r="A646" s="2"/>
      <c r="B646" s="99"/>
      <c r="C646" s="76"/>
      <c r="F646" s="7"/>
      <c r="G646" s="76"/>
      <c r="J646" s="7"/>
      <c r="K646" s="76"/>
      <c r="O646" s="76"/>
      <c r="S646" s="76"/>
    </row>
    <row r="647" spans="1:19" ht="12.75" customHeight="1" x14ac:dyDescent="0.4">
      <c r="A647" s="2"/>
      <c r="B647" s="99"/>
      <c r="C647" s="76"/>
      <c r="F647" s="7"/>
      <c r="G647" s="76"/>
      <c r="J647" s="7"/>
      <c r="K647" s="76"/>
      <c r="O647" s="76"/>
      <c r="S647" s="76"/>
    </row>
    <row r="648" spans="1:19" ht="12.75" customHeight="1" x14ac:dyDescent="0.4">
      <c r="A648" s="2"/>
      <c r="B648" s="99"/>
      <c r="C648" s="76"/>
      <c r="F648" s="7"/>
      <c r="G648" s="76"/>
      <c r="J648" s="7"/>
      <c r="K648" s="76"/>
      <c r="O648" s="76"/>
      <c r="S648" s="76"/>
    </row>
    <row r="649" spans="1:19" ht="12.75" customHeight="1" x14ac:dyDescent="0.4">
      <c r="A649" s="2"/>
      <c r="B649" s="99"/>
      <c r="C649" s="76"/>
      <c r="F649" s="7"/>
      <c r="G649" s="76"/>
      <c r="J649" s="7"/>
      <c r="K649" s="76"/>
      <c r="O649" s="76"/>
      <c r="S649" s="76"/>
    </row>
    <row r="650" spans="1:19" ht="12.75" customHeight="1" x14ac:dyDescent="0.4">
      <c r="A650" s="2"/>
      <c r="B650" s="99"/>
      <c r="C650" s="76"/>
      <c r="F650" s="7"/>
      <c r="G650" s="76"/>
      <c r="J650" s="7"/>
      <c r="K650" s="76"/>
      <c r="O650" s="76"/>
      <c r="S650" s="76"/>
    </row>
    <row r="651" spans="1:19" ht="12.75" customHeight="1" x14ac:dyDescent="0.4">
      <c r="A651" s="2"/>
      <c r="B651" s="99"/>
      <c r="C651" s="76"/>
      <c r="F651" s="7"/>
      <c r="G651" s="76"/>
      <c r="J651" s="7"/>
      <c r="K651" s="76"/>
      <c r="O651" s="76"/>
      <c r="S651" s="76"/>
    </row>
    <row r="652" spans="1:19" ht="12.75" customHeight="1" x14ac:dyDescent="0.4">
      <c r="A652" s="2"/>
      <c r="B652" s="99"/>
      <c r="C652" s="76"/>
      <c r="F652" s="7"/>
      <c r="G652" s="76"/>
      <c r="J652" s="7"/>
      <c r="K652" s="76"/>
      <c r="O652" s="76"/>
      <c r="S652" s="76"/>
    </row>
    <row r="653" spans="1:19" ht="12.75" customHeight="1" x14ac:dyDescent="0.4">
      <c r="A653" s="2"/>
      <c r="B653" s="99"/>
      <c r="C653" s="76"/>
      <c r="F653" s="7"/>
      <c r="G653" s="76"/>
      <c r="J653" s="7"/>
      <c r="K653" s="76"/>
      <c r="O653" s="76"/>
      <c r="S653" s="76"/>
    </row>
    <row r="654" spans="1:19" ht="12.75" customHeight="1" x14ac:dyDescent="0.4">
      <c r="A654" s="2"/>
      <c r="B654" s="99"/>
      <c r="C654" s="76"/>
      <c r="F654" s="7"/>
      <c r="G654" s="76"/>
      <c r="J654" s="7"/>
      <c r="K654" s="76"/>
      <c r="O654" s="76"/>
      <c r="S654" s="76"/>
    </row>
    <row r="655" spans="1:19" ht="12.75" customHeight="1" x14ac:dyDescent="0.4">
      <c r="A655" s="2"/>
      <c r="B655" s="99"/>
      <c r="C655" s="76"/>
      <c r="F655" s="7"/>
      <c r="G655" s="76"/>
      <c r="J655" s="7"/>
      <c r="K655" s="76"/>
      <c r="O655" s="76"/>
      <c r="S655" s="76"/>
    </row>
    <row r="656" spans="1:19" ht="12.75" customHeight="1" x14ac:dyDescent="0.4">
      <c r="A656" s="2"/>
      <c r="B656" s="99"/>
      <c r="C656" s="76"/>
      <c r="F656" s="7"/>
      <c r="G656" s="76"/>
      <c r="J656" s="7"/>
      <c r="K656" s="76"/>
      <c r="O656" s="76"/>
      <c r="S656" s="76"/>
    </row>
    <row r="657" spans="1:19" ht="12.75" customHeight="1" x14ac:dyDescent="0.4">
      <c r="A657" s="2"/>
      <c r="B657" s="99"/>
      <c r="C657" s="76"/>
      <c r="F657" s="7"/>
      <c r="G657" s="76"/>
      <c r="J657" s="7"/>
      <c r="K657" s="76"/>
      <c r="O657" s="76"/>
      <c r="S657" s="76"/>
    </row>
    <row r="658" spans="1:19" ht="12.75" customHeight="1" x14ac:dyDescent="0.4">
      <c r="A658" s="2"/>
      <c r="B658" s="99"/>
      <c r="C658" s="76"/>
      <c r="F658" s="7"/>
      <c r="G658" s="76"/>
      <c r="J658" s="7"/>
      <c r="K658" s="76"/>
      <c r="O658" s="76"/>
      <c r="S658" s="76"/>
    </row>
    <row r="659" spans="1:19" ht="12.75" customHeight="1" x14ac:dyDescent="0.4">
      <c r="A659" s="2"/>
      <c r="B659" s="99"/>
      <c r="C659" s="76"/>
      <c r="F659" s="7"/>
      <c r="G659" s="76"/>
      <c r="J659" s="7"/>
      <c r="K659" s="76"/>
      <c r="O659" s="76"/>
      <c r="S659" s="76"/>
    </row>
    <row r="660" spans="1:19" ht="12.75" customHeight="1" x14ac:dyDescent="0.4">
      <c r="A660" s="2"/>
      <c r="B660" s="99"/>
      <c r="C660" s="76"/>
      <c r="F660" s="7"/>
      <c r="G660" s="76"/>
      <c r="J660" s="7"/>
      <c r="K660" s="76"/>
      <c r="O660" s="76"/>
      <c r="S660" s="76"/>
    </row>
    <row r="661" spans="1:19" ht="12.75" customHeight="1" x14ac:dyDescent="0.4">
      <c r="A661" s="2"/>
      <c r="B661" s="99"/>
      <c r="C661" s="76"/>
      <c r="F661" s="7"/>
      <c r="G661" s="76"/>
      <c r="J661" s="7"/>
      <c r="K661" s="76"/>
      <c r="O661" s="76"/>
      <c r="S661" s="76"/>
    </row>
    <row r="662" spans="1:19" ht="12.75" customHeight="1" x14ac:dyDescent="0.4">
      <c r="A662" s="2"/>
      <c r="B662" s="99"/>
      <c r="C662" s="76"/>
      <c r="F662" s="7"/>
      <c r="G662" s="76"/>
      <c r="J662" s="7"/>
      <c r="K662" s="76"/>
      <c r="O662" s="76"/>
      <c r="S662" s="76"/>
    </row>
    <row r="663" spans="1:19" ht="12.75" customHeight="1" x14ac:dyDescent="0.4">
      <c r="A663" s="2"/>
      <c r="B663" s="99"/>
      <c r="C663" s="76"/>
      <c r="F663" s="7"/>
      <c r="G663" s="76"/>
      <c r="J663" s="7"/>
      <c r="K663" s="76"/>
      <c r="O663" s="76"/>
      <c r="S663" s="76"/>
    </row>
    <row r="664" spans="1:19" ht="12.75" customHeight="1" x14ac:dyDescent="0.4">
      <c r="A664" s="2"/>
      <c r="B664" s="99"/>
      <c r="C664" s="76"/>
      <c r="F664" s="7"/>
      <c r="G664" s="76"/>
      <c r="J664" s="7"/>
      <c r="K664" s="76"/>
      <c r="O664" s="76"/>
      <c r="S664" s="76"/>
    </row>
    <row r="665" spans="1:19" ht="12.75" customHeight="1" x14ac:dyDescent="0.4">
      <c r="A665" s="2"/>
      <c r="B665" s="99"/>
      <c r="C665" s="76"/>
      <c r="F665" s="7"/>
      <c r="G665" s="76"/>
      <c r="J665" s="7"/>
      <c r="K665" s="76"/>
      <c r="O665" s="76"/>
      <c r="S665" s="76"/>
    </row>
    <row r="666" spans="1:19" ht="12.75" customHeight="1" x14ac:dyDescent="0.4">
      <c r="A666" s="2"/>
      <c r="B666" s="99"/>
      <c r="C666" s="76"/>
      <c r="F666" s="7"/>
      <c r="G666" s="76"/>
      <c r="J666" s="7"/>
      <c r="K666" s="76"/>
      <c r="O666" s="76"/>
      <c r="S666" s="76"/>
    </row>
    <row r="667" spans="1:19" ht="12.75" customHeight="1" x14ac:dyDescent="0.4">
      <c r="A667" s="2"/>
      <c r="B667" s="99"/>
      <c r="C667" s="76"/>
      <c r="F667" s="7"/>
      <c r="G667" s="76"/>
      <c r="J667" s="7"/>
      <c r="K667" s="76"/>
      <c r="O667" s="76"/>
      <c r="S667" s="76"/>
    </row>
    <row r="668" spans="1:19" ht="12.75" customHeight="1" x14ac:dyDescent="0.4">
      <c r="A668" s="2"/>
      <c r="B668" s="99"/>
      <c r="C668" s="76"/>
      <c r="F668" s="7"/>
      <c r="G668" s="76"/>
      <c r="J668" s="7"/>
      <c r="K668" s="76"/>
      <c r="O668" s="76"/>
      <c r="S668" s="76"/>
    </row>
    <row r="669" spans="1:19" ht="12.75" customHeight="1" x14ac:dyDescent="0.4">
      <c r="A669" s="2"/>
      <c r="B669" s="99"/>
      <c r="C669" s="76"/>
      <c r="F669" s="7"/>
      <c r="G669" s="76"/>
      <c r="J669" s="7"/>
      <c r="K669" s="76"/>
      <c r="O669" s="76"/>
      <c r="S669" s="76"/>
    </row>
    <row r="670" spans="1:19" ht="12.75" customHeight="1" x14ac:dyDescent="0.4">
      <c r="A670" s="2"/>
      <c r="B670" s="99"/>
      <c r="C670" s="76"/>
      <c r="F670" s="7"/>
      <c r="G670" s="76"/>
      <c r="J670" s="7"/>
      <c r="K670" s="76"/>
      <c r="O670" s="76"/>
      <c r="S670" s="76"/>
    </row>
    <row r="671" spans="1:19" ht="12.75" customHeight="1" x14ac:dyDescent="0.4">
      <c r="A671" s="2"/>
      <c r="B671" s="99"/>
      <c r="C671" s="76"/>
      <c r="F671" s="7"/>
      <c r="G671" s="76"/>
      <c r="J671" s="7"/>
      <c r="K671" s="76"/>
      <c r="O671" s="76"/>
      <c r="S671" s="76"/>
    </row>
    <row r="672" spans="1:19" ht="12.75" customHeight="1" x14ac:dyDescent="0.4">
      <c r="A672" s="2"/>
      <c r="B672" s="99"/>
      <c r="C672" s="76"/>
      <c r="F672" s="7"/>
      <c r="G672" s="76"/>
      <c r="J672" s="7"/>
      <c r="K672" s="76"/>
      <c r="O672" s="76"/>
      <c r="S672" s="76"/>
    </row>
    <row r="673" spans="1:19" ht="12.75" customHeight="1" x14ac:dyDescent="0.4">
      <c r="A673" s="2"/>
      <c r="B673" s="99"/>
      <c r="C673" s="76"/>
      <c r="F673" s="7"/>
      <c r="G673" s="76"/>
      <c r="J673" s="7"/>
      <c r="K673" s="76"/>
      <c r="O673" s="76"/>
      <c r="S673" s="76"/>
    </row>
    <row r="674" spans="1:19" ht="12.75" customHeight="1" x14ac:dyDescent="0.4">
      <c r="A674" s="2"/>
      <c r="B674" s="99"/>
      <c r="C674" s="76"/>
      <c r="F674" s="7"/>
      <c r="G674" s="76"/>
      <c r="J674" s="7"/>
      <c r="K674" s="76"/>
      <c r="O674" s="76"/>
      <c r="S674" s="76"/>
    </row>
    <row r="675" spans="1:19" ht="12.75" customHeight="1" x14ac:dyDescent="0.4">
      <c r="A675" s="2"/>
      <c r="B675" s="99"/>
      <c r="C675" s="76"/>
      <c r="F675" s="7"/>
      <c r="G675" s="76"/>
      <c r="J675" s="7"/>
      <c r="K675" s="76"/>
      <c r="O675" s="76"/>
      <c r="S675" s="76"/>
    </row>
    <row r="676" spans="1:19" ht="12.75" customHeight="1" x14ac:dyDescent="0.4">
      <c r="A676" s="2"/>
      <c r="B676" s="99"/>
      <c r="C676" s="76"/>
      <c r="F676" s="7"/>
      <c r="G676" s="76"/>
      <c r="J676" s="7"/>
      <c r="K676" s="76"/>
      <c r="O676" s="76"/>
      <c r="S676" s="76"/>
    </row>
    <row r="677" spans="1:19" ht="12.75" customHeight="1" x14ac:dyDescent="0.4">
      <c r="A677" s="2"/>
      <c r="B677" s="99"/>
      <c r="C677" s="76"/>
      <c r="F677" s="7"/>
      <c r="G677" s="76"/>
      <c r="J677" s="7"/>
      <c r="K677" s="76"/>
      <c r="O677" s="76"/>
      <c r="S677" s="76"/>
    </row>
    <row r="678" spans="1:19" ht="12.75" customHeight="1" x14ac:dyDescent="0.4">
      <c r="A678" s="2"/>
      <c r="B678" s="99"/>
      <c r="C678" s="76"/>
      <c r="F678" s="7"/>
      <c r="G678" s="76"/>
      <c r="J678" s="7"/>
      <c r="K678" s="76"/>
      <c r="O678" s="76"/>
      <c r="S678" s="76"/>
    </row>
    <row r="679" spans="1:19" ht="12.75" customHeight="1" x14ac:dyDescent="0.4">
      <c r="A679" s="2"/>
      <c r="B679" s="99"/>
      <c r="C679" s="76"/>
      <c r="F679" s="7"/>
      <c r="G679" s="76"/>
      <c r="J679" s="7"/>
      <c r="K679" s="76"/>
      <c r="O679" s="76"/>
      <c r="S679" s="76"/>
    </row>
    <row r="680" spans="1:19" ht="12.75" customHeight="1" x14ac:dyDescent="0.4">
      <c r="A680" s="2"/>
      <c r="B680" s="99"/>
      <c r="C680" s="76"/>
      <c r="F680" s="7"/>
      <c r="G680" s="76"/>
      <c r="J680" s="7"/>
      <c r="K680" s="76"/>
      <c r="O680" s="76"/>
      <c r="S680" s="76"/>
    </row>
    <row r="681" spans="1:19" ht="12.75" customHeight="1" x14ac:dyDescent="0.4">
      <c r="A681" s="2"/>
      <c r="B681" s="99"/>
      <c r="C681" s="76"/>
      <c r="F681" s="7"/>
      <c r="G681" s="76"/>
      <c r="J681" s="7"/>
      <c r="K681" s="76"/>
      <c r="O681" s="76"/>
      <c r="S681" s="76"/>
    </row>
    <row r="682" spans="1:19" ht="12.75" customHeight="1" x14ac:dyDescent="0.4">
      <c r="A682" s="2"/>
      <c r="B682" s="99"/>
      <c r="C682" s="76"/>
      <c r="F682" s="7"/>
      <c r="G682" s="76"/>
      <c r="J682" s="7"/>
      <c r="K682" s="76"/>
      <c r="O682" s="76"/>
      <c r="S682" s="76"/>
    </row>
    <row r="683" spans="1:19" ht="12.75" customHeight="1" x14ac:dyDescent="0.4">
      <c r="A683" s="2"/>
      <c r="B683" s="99"/>
      <c r="C683" s="76"/>
      <c r="F683" s="7"/>
      <c r="G683" s="76"/>
      <c r="J683" s="7"/>
      <c r="K683" s="76"/>
      <c r="O683" s="76"/>
      <c r="S683" s="76"/>
    </row>
    <row r="684" spans="1:19" ht="12.75" customHeight="1" x14ac:dyDescent="0.4">
      <c r="A684" s="2"/>
      <c r="B684" s="99"/>
      <c r="C684" s="76"/>
      <c r="F684" s="7"/>
      <c r="G684" s="76"/>
      <c r="J684" s="7"/>
      <c r="K684" s="76"/>
      <c r="O684" s="76"/>
      <c r="S684" s="76"/>
    </row>
    <row r="685" spans="1:19" ht="12.75" customHeight="1" x14ac:dyDescent="0.4">
      <c r="A685" s="2"/>
      <c r="B685" s="99"/>
      <c r="C685" s="76"/>
      <c r="F685" s="7"/>
      <c r="G685" s="76"/>
      <c r="J685" s="7"/>
      <c r="K685" s="76"/>
      <c r="O685" s="76"/>
      <c r="S685" s="76"/>
    </row>
    <row r="686" spans="1:19" ht="12.75" customHeight="1" x14ac:dyDescent="0.4">
      <c r="A686" s="2"/>
      <c r="B686" s="99"/>
      <c r="C686" s="76"/>
      <c r="F686" s="7"/>
      <c r="G686" s="76"/>
      <c r="J686" s="7"/>
      <c r="K686" s="76"/>
      <c r="O686" s="76"/>
      <c r="S686" s="76"/>
    </row>
    <row r="687" spans="1:19" ht="12.75" customHeight="1" x14ac:dyDescent="0.4">
      <c r="A687" s="2"/>
      <c r="B687" s="99"/>
      <c r="C687" s="76"/>
      <c r="F687" s="7"/>
      <c r="G687" s="76"/>
      <c r="J687" s="7"/>
      <c r="K687" s="76"/>
      <c r="O687" s="76"/>
      <c r="S687" s="76"/>
    </row>
    <row r="688" spans="1:19" ht="12.75" customHeight="1" x14ac:dyDescent="0.4">
      <c r="A688" s="2"/>
      <c r="B688" s="99"/>
      <c r="C688" s="76"/>
      <c r="F688" s="7"/>
      <c r="G688" s="76"/>
      <c r="J688" s="7"/>
      <c r="K688" s="76"/>
      <c r="O688" s="76"/>
      <c r="S688" s="76"/>
    </row>
    <row r="689" spans="1:19" ht="12.75" customHeight="1" x14ac:dyDescent="0.4">
      <c r="A689" s="2"/>
      <c r="B689" s="99"/>
      <c r="C689" s="76"/>
      <c r="F689" s="7"/>
      <c r="G689" s="76"/>
      <c r="J689" s="7"/>
      <c r="K689" s="76"/>
      <c r="O689" s="76"/>
      <c r="S689" s="76"/>
    </row>
    <row r="690" spans="1:19" ht="12.75" customHeight="1" x14ac:dyDescent="0.4">
      <c r="A690" s="2"/>
      <c r="B690" s="99"/>
      <c r="C690" s="76"/>
      <c r="F690" s="7"/>
      <c r="G690" s="76"/>
      <c r="J690" s="7"/>
      <c r="K690" s="76"/>
      <c r="O690" s="76"/>
      <c r="S690" s="76"/>
    </row>
    <row r="691" spans="1:19" ht="12.75" customHeight="1" x14ac:dyDescent="0.4">
      <c r="A691" s="2"/>
      <c r="B691" s="99"/>
      <c r="C691" s="76"/>
      <c r="F691" s="7"/>
      <c r="G691" s="76"/>
      <c r="J691" s="7"/>
      <c r="K691" s="76"/>
      <c r="O691" s="76"/>
      <c r="S691" s="76"/>
    </row>
    <row r="692" spans="1:19" ht="12.75" customHeight="1" x14ac:dyDescent="0.4">
      <c r="A692" s="2"/>
      <c r="B692" s="99"/>
      <c r="C692" s="76"/>
      <c r="F692" s="7"/>
      <c r="G692" s="76"/>
      <c r="J692" s="7"/>
      <c r="K692" s="76"/>
      <c r="O692" s="76"/>
      <c r="S692" s="76"/>
    </row>
    <row r="693" spans="1:19" ht="12.75" customHeight="1" x14ac:dyDescent="0.4">
      <c r="A693" s="2"/>
      <c r="B693" s="99"/>
      <c r="C693" s="76"/>
      <c r="F693" s="7"/>
      <c r="G693" s="76"/>
      <c r="J693" s="7"/>
      <c r="K693" s="76"/>
      <c r="O693" s="76"/>
      <c r="S693" s="76"/>
    </row>
    <row r="694" spans="1:19" ht="12.75" customHeight="1" x14ac:dyDescent="0.4">
      <c r="A694" s="2"/>
      <c r="B694" s="99"/>
      <c r="C694" s="76"/>
      <c r="F694" s="7"/>
      <c r="G694" s="76"/>
      <c r="J694" s="7"/>
      <c r="K694" s="76"/>
      <c r="O694" s="76"/>
      <c r="S694" s="76"/>
    </row>
    <row r="695" spans="1:19" ht="12.75" customHeight="1" x14ac:dyDescent="0.4">
      <c r="A695" s="2"/>
      <c r="B695" s="99"/>
      <c r="C695" s="76"/>
      <c r="F695" s="7"/>
      <c r="G695" s="76"/>
      <c r="J695" s="7"/>
      <c r="K695" s="76"/>
      <c r="O695" s="76"/>
      <c r="S695" s="76"/>
    </row>
    <row r="696" spans="1:19" ht="12.75" customHeight="1" x14ac:dyDescent="0.4">
      <c r="A696" s="2"/>
      <c r="B696" s="99"/>
      <c r="C696" s="76"/>
      <c r="F696" s="7"/>
      <c r="G696" s="76"/>
      <c r="J696" s="7"/>
      <c r="K696" s="76"/>
      <c r="O696" s="76"/>
      <c r="S696" s="76"/>
    </row>
    <row r="697" spans="1:19" ht="12.75" customHeight="1" x14ac:dyDescent="0.4">
      <c r="A697" s="2"/>
      <c r="B697" s="99"/>
      <c r="C697" s="76"/>
      <c r="F697" s="7"/>
      <c r="G697" s="76"/>
      <c r="J697" s="7"/>
      <c r="K697" s="76"/>
      <c r="O697" s="76"/>
      <c r="S697" s="76"/>
    </row>
    <row r="698" spans="1:19" ht="12.75" customHeight="1" x14ac:dyDescent="0.4">
      <c r="A698" s="2"/>
      <c r="B698" s="99"/>
      <c r="C698" s="76"/>
      <c r="F698" s="7"/>
      <c r="G698" s="76"/>
      <c r="J698" s="7"/>
      <c r="K698" s="76"/>
      <c r="O698" s="76"/>
      <c r="S698" s="76"/>
    </row>
    <row r="699" spans="1:19" ht="12.75" customHeight="1" x14ac:dyDescent="0.4">
      <c r="A699" s="2"/>
      <c r="B699" s="99"/>
      <c r="C699" s="76"/>
      <c r="F699" s="7"/>
      <c r="G699" s="76"/>
      <c r="J699" s="7"/>
      <c r="K699" s="76"/>
      <c r="O699" s="76"/>
      <c r="S699" s="76"/>
    </row>
    <row r="700" spans="1:19" ht="12.75" customHeight="1" x14ac:dyDescent="0.4">
      <c r="A700" s="2"/>
      <c r="B700" s="99"/>
      <c r="C700" s="76"/>
      <c r="F700" s="7"/>
      <c r="G700" s="76"/>
      <c r="J700" s="7"/>
      <c r="K700" s="76"/>
      <c r="O700" s="76"/>
      <c r="S700" s="76"/>
    </row>
    <row r="701" spans="1:19" ht="12.75" customHeight="1" x14ac:dyDescent="0.4">
      <c r="A701" s="2"/>
      <c r="B701" s="99"/>
      <c r="C701" s="76"/>
      <c r="F701" s="7"/>
      <c r="G701" s="76"/>
      <c r="J701" s="7"/>
      <c r="K701" s="76"/>
      <c r="O701" s="76"/>
      <c r="S701" s="76"/>
    </row>
    <row r="702" spans="1:19" ht="12.75" customHeight="1" x14ac:dyDescent="0.4">
      <c r="A702" s="2"/>
      <c r="B702" s="99"/>
      <c r="C702" s="76"/>
      <c r="F702" s="7"/>
      <c r="G702" s="76"/>
      <c r="J702" s="7"/>
      <c r="K702" s="76"/>
      <c r="O702" s="76"/>
      <c r="S702" s="76"/>
    </row>
    <row r="703" spans="1:19" ht="12.75" customHeight="1" x14ac:dyDescent="0.4">
      <c r="A703" s="2"/>
      <c r="B703" s="99"/>
      <c r="C703" s="76"/>
      <c r="F703" s="7"/>
      <c r="G703" s="76"/>
      <c r="J703" s="7"/>
      <c r="K703" s="76"/>
      <c r="O703" s="76"/>
      <c r="S703" s="76"/>
    </row>
    <row r="704" spans="1:19" ht="12.75" customHeight="1" x14ac:dyDescent="0.4">
      <c r="A704" s="2"/>
      <c r="B704" s="99"/>
      <c r="C704" s="76"/>
      <c r="F704" s="7"/>
      <c r="G704" s="76"/>
      <c r="J704" s="7"/>
      <c r="K704" s="76"/>
      <c r="O704" s="76"/>
      <c r="S704" s="76"/>
    </row>
    <row r="705" spans="1:19" ht="12.75" customHeight="1" x14ac:dyDescent="0.4">
      <c r="A705" s="2"/>
      <c r="B705" s="99"/>
      <c r="C705" s="76"/>
      <c r="F705" s="7"/>
      <c r="G705" s="76"/>
      <c r="J705" s="7"/>
      <c r="K705" s="76"/>
      <c r="O705" s="76"/>
      <c r="S705" s="76"/>
    </row>
    <row r="706" spans="1:19" ht="12.75" customHeight="1" x14ac:dyDescent="0.4">
      <c r="A706" s="2"/>
      <c r="B706" s="99"/>
      <c r="C706" s="76"/>
      <c r="F706" s="7"/>
      <c r="G706" s="76"/>
      <c r="J706" s="7"/>
      <c r="K706" s="76"/>
      <c r="O706" s="76"/>
      <c r="S706" s="76"/>
    </row>
    <row r="707" spans="1:19" ht="12.75" customHeight="1" x14ac:dyDescent="0.4">
      <c r="A707" s="2"/>
      <c r="B707" s="99"/>
      <c r="C707" s="76"/>
      <c r="F707" s="7"/>
      <c r="G707" s="76"/>
      <c r="J707" s="7"/>
      <c r="K707" s="76"/>
      <c r="O707" s="76"/>
      <c r="S707" s="76"/>
    </row>
    <row r="708" spans="1:19" ht="12.75" customHeight="1" x14ac:dyDescent="0.4">
      <c r="A708" s="2"/>
      <c r="B708" s="99"/>
      <c r="C708" s="76"/>
      <c r="F708" s="7"/>
      <c r="G708" s="76"/>
      <c r="J708" s="7"/>
      <c r="K708" s="76"/>
      <c r="O708" s="76"/>
      <c r="S708" s="76"/>
    </row>
    <row r="709" spans="1:19" ht="12.75" customHeight="1" x14ac:dyDescent="0.4">
      <c r="A709" s="2"/>
      <c r="B709" s="99"/>
      <c r="C709" s="76"/>
      <c r="F709" s="7"/>
      <c r="G709" s="76"/>
      <c r="J709" s="7"/>
      <c r="K709" s="76"/>
      <c r="O709" s="76"/>
      <c r="S709" s="76"/>
    </row>
    <row r="710" spans="1:19" ht="12.75" customHeight="1" x14ac:dyDescent="0.4">
      <c r="A710" s="2"/>
      <c r="B710" s="99"/>
      <c r="C710" s="76"/>
      <c r="F710" s="7"/>
      <c r="G710" s="76"/>
      <c r="J710" s="7"/>
      <c r="K710" s="76"/>
      <c r="O710" s="76"/>
      <c r="S710" s="76"/>
    </row>
    <row r="711" spans="1:19" ht="12.75" customHeight="1" x14ac:dyDescent="0.4">
      <c r="A711" s="2"/>
      <c r="B711" s="99"/>
      <c r="C711" s="76"/>
      <c r="F711" s="7"/>
      <c r="G711" s="76"/>
      <c r="J711" s="7"/>
      <c r="K711" s="76"/>
      <c r="O711" s="76"/>
      <c r="S711" s="76"/>
    </row>
    <row r="712" spans="1:19" ht="12.75" customHeight="1" x14ac:dyDescent="0.4">
      <c r="A712" s="2"/>
      <c r="B712" s="99"/>
      <c r="C712" s="76"/>
      <c r="F712" s="7"/>
      <c r="G712" s="76"/>
      <c r="J712" s="7"/>
      <c r="K712" s="76"/>
      <c r="O712" s="76"/>
      <c r="S712" s="76"/>
    </row>
    <row r="713" spans="1:19" ht="12.75" customHeight="1" x14ac:dyDescent="0.4">
      <c r="A713" s="2"/>
      <c r="B713" s="99"/>
      <c r="C713" s="76"/>
      <c r="F713" s="7"/>
      <c r="G713" s="76"/>
      <c r="J713" s="7"/>
      <c r="K713" s="76"/>
      <c r="O713" s="76"/>
      <c r="S713" s="76"/>
    </row>
    <row r="714" spans="1:19" ht="12.75" customHeight="1" x14ac:dyDescent="0.4">
      <c r="A714" s="2"/>
      <c r="B714" s="99"/>
      <c r="C714" s="76"/>
      <c r="F714" s="7"/>
      <c r="G714" s="76"/>
      <c r="J714" s="7"/>
      <c r="K714" s="76"/>
      <c r="O714" s="76"/>
      <c r="S714" s="76"/>
    </row>
    <row r="715" spans="1:19" ht="12.75" customHeight="1" x14ac:dyDescent="0.4">
      <c r="A715" s="2"/>
      <c r="B715" s="99"/>
      <c r="C715" s="76"/>
      <c r="F715" s="7"/>
      <c r="G715" s="76"/>
      <c r="J715" s="7"/>
      <c r="K715" s="76"/>
      <c r="O715" s="76"/>
      <c r="S715" s="76"/>
    </row>
    <row r="716" spans="1:19" ht="12.75" customHeight="1" x14ac:dyDescent="0.4">
      <c r="A716" s="2"/>
      <c r="B716" s="99"/>
      <c r="C716" s="76"/>
      <c r="F716" s="7"/>
      <c r="G716" s="76"/>
      <c r="J716" s="7"/>
      <c r="K716" s="76"/>
      <c r="O716" s="76"/>
      <c r="S716" s="76"/>
    </row>
    <row r="717" spans="1:19" ht="12.75" customHeight="1" x14ac:dyDescent="0.4">
      <c r="A717" s="2"/>
      <c r="B717" s="99"/>
      <c r="C717" s="76"/>
      <c r="F717" s="7"/>
      <c r="G717" s="76"/>
      <c r="J717" s="7"/>
      <c r="K717" s="76"/>
      <c r="O717" s="76"/>
      <c r="S717" s="76"/>
    </row>
    <row r="718" spans="1:19" ht="12.75" customHeight="1" x14ac:dyDescent="0.4">
      <c r="A718" s="2"/>
      <c r="B718" s="99"/>
      <c r="C718" s="76"/>
      <c r="F718" s="7"/>
      <c r="G718" s="76"/>
      <c r="J718" s="7"/>
      <c r="K718" s="76"/>
      <c r="O718" s="76"/>
      <c r="S718" s="76"/>
    </row>
    <row r="719" spans="1:19" ht="12.75" customHeight="1" x14ac:dyDescent="0.4">
      <c r="A719" s="2"/>
      <c r="B719" s="99"/>
      <c r="C719" s="76"/>
      <c r="F719" s="7"/>
      <c r="G719" s="76"/>
      <c r="J719" s="7"/>
      <c r="K719" s="76"/>
      <c r="O719" s="76"/>
      <c r="S719" s="76"/>
    </row>
    <row r="720" spans="1:19" ht="12.75" customHeight="1" x14ac:dyDescent="0.4">
      <c r="A720" s="2"/>
      <c r="B720" s="99"/>
      <c r="C720" s="76"/>
      <c r="F720" s="7"/>
      <c r="G720" s="76"/>
      <c r="J720" s="7"/>
      <c r="K720" s="76"/>
      <c r="O720" s="76"/>
      <c r="S720" s="76"/>
    </row>
    <row r="721" spans="1:19" ht="12.75" customHeight="1" x14ac:dyDescent="0.4">
      <c r="A721" s="2"/>
      <c r="B721" s="99"/>
      <c r="C721" s="76"/>
      <c r="F721" s="7"/>
      <c r="G721" s="76"/>
      <c r="J721" s="7"/>
      <c r="K721" s="76"/>
      <c r="O721" s="76"/>
      <c r="S721" s="76"/>
    </row>
    <row r="722" spans="1:19" ht="12.75" customHeight="1" x14ac:dyDescent="0.4">
      <c r="A722" s="2"/>
      <c r="B722" s="99"/>
      <c r="C722" s="76"/>
      <c r="F722" s="7"/>
      <c r="G722" s="76"/>
      <c r="J722" s="7"/>
      <c r="K722" s="76"/>
      <c r="O722" s="76"/>
      <c r="S722" s="76"/>
    </row>
    <row r="723" spans="1:19" ht="12.75" customHeight="1" x14ac:dyDescent="0.4">
      <c r="A723" s="2"/>
      <c r="B723" s="99"/>
      <c r="C723" s="76"/>
      <c r="F723" s="7"/>
      <c r="G723" s="76"/>
      <c r="J723" s="7"/>
      <c r="K723" s="76"/>
      <c r="O723" s="76"/>
      <c r="S723" s="76"/>
    </row>
    <row r="724" spans="1:19" ht="12.75" customHeight="1" x14ac:dyDescent="0.4">
      <c r="A724" s="2"/>
      <c r="B724" s="99"/>
      <c r="C724" s="76"/>
      <c r="F724" s="7"/>
      <c r="G724" s="76"/>
      <c r="J724" s="7"/>
      <c r="K724" s="76"/>
      <c r="O724" s="76"/>
      <c r="S724" s="76"/>
    </row>
    <row r="725" spans="1:19" ht="12.75" customHeight="1" x14ac:dyDescent="0.4">
      <c r="A725" s="2"/>
      <c r="B725" s="99"/>
      <c r="C725" s="76"/>
      <c r="F725" s="7"/>
      <c r="G725" s="76"/>
      <c r="J725" s="7"/>
      <c r="K725" s="76"/>
      <c r="O725" s="76"/>
      <c r="S725" s="76"/>
    </row>
    <row r="726" spans="1:19" ht="12.75" customHeight="1" x14ac:dyDescent="0.4">
      <c r="A726" s="2"/>
      <c r="B726" s="99"/>
      <c r="C726" s="76"/>
      <c r="F726" s="7"/>
      <c r="G726" s="76"/>
      <c r="J726" s="7"/>
      <c r="K726" s="76"/>
      <c r="O726" s="76"/>
      <c r="S726" s="76"/>
    </row>
    <row r="727" spans="1:19" ht="12.75" customHeight="1" x14ac:dyDescent="0.4">
      <c r="A727" s="2"/>
      <c r="B727" s="99"/>
      <c r="C727" s="76"/>
      <c r="F727" s="7"/>
      <c r="G727" s="76"/>
      <c r="J727" s="7"/>
      <c r="K727" s="76"/>
      <c r="O727" s="76"/>
      <c r="S727" s="76"/>
    </row>
    <row r="728" spans="1:19" ht="12.75" customHeight="1" x14ac:dyDescent="0.4">
      <c r="A728" s="2"/>
      <c r="B728" s="99"/>
      <c r="C728" s="76"/>
      <c r="F728" s="7"/>
      <c r="G728" s="76"/>
      <c r="J728" s="7"/>
      <c r="K728" s="76"/>
      <c r="O728" s="76"/>
      <c r="S728" s="76"/>
    </row>
    <row r="729" spans="1:19" ht="12.75" customHeight="1" x14ac:dyDescent="0.4">
      <c r="A729" s="2"/>
      <c r="B729" s="99"/>
      <c r="C729" s="76"/>
      <c r="F729" s="7"/>
      <c r="G729" s="76"/>
      <c r="J729" s="7"/>
      <c r="K729" s="76"/>
      <c r="O729" s="76"/>
      <c r="S729" s="76"/>
    </row>
    <row r="730" spans="1:19" ht="12.75" customHeight="1" x14ac:dyDescent="0.4">
      <c r="A730" s="2"/>
      <c r="B730" s="99"/>
      <c r="C730" s="76"/>
      <c r="F730" s="7"/>
      <c r="G730" s="76"/>
      <c r="J730" s="7"/>
      <c r="K730" s="76"/>
      <c r="O730" s="76"/>
      <c r="S730" s="76"/>
    </row>
    <row r="731" spans="1:19" ht="12.75" customHeight="1" x14ac:dyDescent="0.4">
      <c r="A731" s="2"/>
      <c r="B731" s="99"/>
      <c r="C731" s="76"/>
      <c r="F731" s="7"/>
      <c r="G731" s="76"/>
      <c r="J731" s="7"/>
      <c r="K731" s="76"/>
      <c r="O731" s="76"/>
      <c r="S731" s="76"/>
    </row>
    <row r="732" spans="1:19" ht="12.75" customHeight="1" x14ac:dyDescent="0.4">
      <c r="A732" s="2"/>
      <c r="B732" s="99"/>
      <c r="C732" s="76"/>
      <c r="F732" s="7"/>
      <c r="G732" s="76"/>
      <c r="J732" s="7"/>
      <c r="K732" s="76"/>
      <c r="O732" s="76"/>
      <c r="S732" s="76"/>
    </row>
    <row r="733" spans="1:19" ht="12.75" customHeight="1" x14ac:dyDescent="0.4">
      <c r="A733" s="2"/>
      <c r="B733" s="99"/>
      <c r="C733" s="76"/>
      <c r="F733" s="7"/>
      <c r="G733" s="76"/>
      <c r="J733" s="7"/>
      <c r="K733" s="76"/>
      <c r="O733" s="76"/>
      <c r="S733" s="76"/>
    </row>
    <row r="734" spans="1:19" ht="12.75" customHeight="1" x14ac:dyDescent="0.4">
      <c r="A734" s="2"/>
      <c r="B734" s="99"/>
      <c r="C734" s="76"/>
      <c r="F734" s="7"/>
      <c r="G734" s="76"/>
      <c r="J734" s="7"/>
      <c r="K734" s="76"/>
      <c r="O734" s="76"/>
      <c r="S734" s="76"/>
    </row>
    <row r="735" spans="1:19" ht="12.75" customHeight="1" x14ac:dyDescent="0.4">
      <c r="A735" s="2"/>
      <c r="B735" s="99"/>
      <c r="C735" s="76"/>
      <c r="F735" s="7"/>
      <c r="G735" s="76"/>
      <c r="J735" s="7"/>
      <c r="K735" s="76"/>
      <c r="O735" s="76"/>
      <c r="S735" s="76"/>
    </row>
    <row r="736" spans="1:19" ht="12.75" customHeight="1" x14ac:dyDescent="0.4">
      <c r="A736" s="2"/>
      <c r="B736" s="99"/>
      <c r="C736" s="76"/>
      <c r="F736" s="7"/>
      <c r="G736" s="76"/>
      <c r="J736" s="7"/>
      <c r="K736" s="76"/>
      <c r="O736" s="76"/>
      <c r="S736" s="76"/>
    </row>
    <row r="737" spans="1:19" ht="12.75" customHeight="1" x14ac:dyDescent="0.4">
      <c r="A737" s="2"/>
      <c r="B737" s="99"/>
      <c r="C737" s="76"/>
      <c r="F737" s="7"/>
      <c r="G737" s="76"/>
      <c r="J737" s="7"/>
      <c r="K737" s="76"/>
      <c r="O737" s="76"/>
      <c r="S737" s="76"/>
    </row>
    <row r="738" spans="1:19" ht="12.75" customHeight="1" x14ac:dyDescent="0.4">
      <c r="A738" s="2"/>
      <c r="B738" s="99"/>
      <c r="C738" s="76"/>
      <c r="F738" s="7"/>
      <c r="G738" s="76"/>
      <c r="J738" s="7"/>
      <c r="K738" s="76"/>
      <c r="O738" s="76"/>
      <c r="S738" s="76"/>
    </row>
    <row r="739" spans="1:19" ht="12.75" customHeight="1" x14ac:dyDescent="0.4">
      <c r="A739" s="2"/>
      <c r="B739" s="99"/>
      <c r="C739" s="76"/>
      <c r="F739" s="7"/>
      <c r="G739" s="76"/>
      <c r="J739" s="7"/>
      <c r="K739" s="76"/>
      <c r="O739" s="76"/>
      <c r="S739" s="76"/>
    </row>
    <row r="740" spans="1:19" ht="12.75" customHeight="1" x14ac:dyDescent="0.4">
      <c r="A740" s="2"/>
      <c r="B740" s="99"/>
      <c r="C740" s="76"/>
      <c r="F740" s="7"/>
      <c r="G740" s="76"/>
      <c r="J740" s="7"/>
      <c r="K740" s="76"/>
      <c r="O740" s="76"/>
      <c r="S740" s="76"/>
    </row>
    <row r="741" spans="1:19" ht="12.75" customHeight="1" x14ac:dyDescent="0.4">
      <c r="A741" s="2"/>
      <c r="B741" s="99"/>
      <c r="C741" s="76"/>
      <c r="F741" s="7"/>
      <c r="G741" s="76"/>
      <c r="J741" s="7"/>
      <c r="K741" s="76"/>
      <c r="O741" s="76"/>
      <c r="S741" s="76"/>
    </row>
    <row r="742" spans="1:19" ht="12.75" customHeight="1" x14ac:dyDescent="0.4">
      <c r="A742" s="2"/>
      <c r="B742" s="99"/>
      <c r="C742" s="76"/>
      <c r="F742" s="7"/>
      <c r="G742" s="76"/>
      <c r="J742" s="7"/>
      <c r="K742" s="76"/>
      <c r="O742" s="76"/>
      <c r="S742" s="76"/>
    </row>
    <row r="743" spans="1:19" ht="12.75" customHeight="1" x14ac:dyDescent="0.4">
      <c r="A743" s="2"/>
      <c r="B743" s="99"/>
      <c r="C743" s="76"/>
      <c r="F743" s="7"/>
      <c r="G743" s="76"/>
      <c r="J743" s="7"/>
      <c r="K743" s="76"/>
      <c r="O743" s="76"/>
      <c r="S743" s="76"/>
    </row>
    <row r="744" spans="1:19" ht="12.75" customHeight="1" x14ac:dyDescent="0.4">
      <c r="A744" s="2"/>
      <c r="B744" s="99"/>
      <c r="C744" s="76"/>
      <c r="F744" s="7"/>
      <c r="G744" s="76"/>
      <c r="J744" s="7"/>
      <c r="K744" s="76"/>
      <c r="O744" s="76"/>
      <c r="S744" s="76"/>
    </row>
    <row r="745" spans="1:19" ht="12.75" customHeight="1" x14ac:dyDescent="0.4">
      <c r="A745" s="2"/>
      <c r="B745" s="99"/>
      <c r="C745" s="76"/>
      <c r="F745" s="7"/>
      <c r="G745" s="76"/>
      <c r="J745" s="7"/>
      <c r="K745" s="76"/>
      <c r="O745" s="76"/>
      <c r="S745" s="76"/>
    </row>
    <row r="746" spans="1:19" ht="12.75" customHeight="1" x14ac:dyDescent="0.4">
      <c r="A746" s="2"/>
      <c r="B746" s="99"/>
      <c r="C746" s="76"/>
      <c r="F746" s="7"/>
      <c r="G746" s="76"/>
      <c r="J746" s="7"/>
      <c r="K746" s="76"/>
      <c r="O746" s="76"/>
      <c r="S746" s="76"/>
    </row>
    <row r="747" spans="1:19" ht="12.75" customHeight="1" x14ac:dyDescent="0.4">
      <c r="A747" s="2"/>
      <c r="B747" s="99"/>
      <c r="C747" s="76"/>
      <c r="F747" s="7"/>
      <c r="G747" s="76"/>
      <c r="J747" s="7"/>
      <c r="K747" s="76"/>
      <c r="O747" s="76"/>
      <c r="S747" s="76"/>
    </row>
    <row r="748" spans="1:19" ht="12.75" customHeight="1" x14ac:dyDescent="0.4">
      <c r="A748" s="2"/>
      <c r="B748" s="99"/>
      <c r="C748" s="76"/>
      <c r="F748" s="7"/>
      <c r="G748" s="76"/>
      <c r="J748" s="7"/>
      <c r="K748" s="76"/>
      <c r="O748" s="76"/>
      <c r="S748" s="76"/>
    </row>
    <row r="749" spans="1:19" ht="12.75" customHeight="1" x14ac:dyDescent="0.4">
      <c r="A749" s="2"/>
      <c r="B749" s="99"/>
      <c r="C749" s="76"/>
      <c r="F749" s="7"/>
      <c r="G749" s="76"/>
      <c r="J749" s="7"/>
      <c r="K749" s="76"/>
      <c r="O749" s="76"/>
      <c r="S749" s="76"/>
    </row>
    <row r="750" spans="1:19" ht="12.75" customHeight="1" x14ac:dyDescent="0.4">
      <c r="A750" s="2"/>
      <c r="B750" s="99"/>
      <c r="C750" s="76"/>
      <c r="F750" s="7"/>
      <c r="G750" s="76"/>
      <c r="J750" s="7"/>
      <c r="K750" s="76"/>
      <c r="O750" s="76"/>
      <c r="S750" s="76"/>
    </row>
    <row r="751" spans="1:19" ht="12.75" customHeight="1" x14ac:dyDescent="0.4">
      <c r="A751" s="2"/>
      <c r="B751" s="99"/>
      <c r="C751" s="76"/>
      <c r="F751" s="7"/>
      <c r="G751" s="76"/>
      <c r="J751" s="7"/>
      <c r="K751" s="76"/>
      <c r="O751" s="76"/>
      <c r="S751" s="76"/>
    </row>
    <row r="752" spans="1:19" ht="12.75" customHeight="1" x14ac:dyDescent="0.4">
      <c r="A752" s="2"/>
      <c r="B752" s="99"/>
      <c r="C752" s="76"/>
      <c r="F752" s="7"/>
      <c r="G752" s="76"/>
      <c r="J752" s="7"/>
      <c r="K752" s="76"/>
      <c r="O752" s="76"/>
      <c r="S752" s="76"/>
    </row>
    <row r="753" spans="1:19" ht="12.75" customHeight="1" x14ac:dyDescent="0.4">
      <c r="A753" s="2"/>
      <c r="B753" s="99"/>
      <c r="C753" s="76"/>
      <c r="F753" s="7"/>
      <c r="G753" s="76"/>
      <c r="J753" s="7"/>
      <c r="K753" s="76"/>
      <c r="O753" s="76"/>
      <c r="S753" s="76"/>
    </row>
    <row r="754" spans="1:19" ht="12.75" customHeight="1" x14ac:dyDescent="0.4">
      <c r="A754" s="2"/>
      <c r="B754" s="99"/>
      <c r="C754" s="76"/>
      <c r="F754" s="7"/>
      <c r="G754" s="76"/>
      <c r="J754" s="7"/>
      <c r="K754" s="76"/>
      <c r="O754" s="76"/>
      <c r="S754" s="76"/>
    </row>
    <row r="755" spans="1:19" ht="12.75" customHeight="1" x14ac:dyDescent="0.4">
      <c r="A755" s="2"/>
      <c r="B755" s="99"/>
      <c r="C755" s="76"/>
      <c r="F755" s="7"/>
      <c r="G755" s="76"/>
      <c r="J755" s="7"/>
      <c r="K755" s="76"/>
      <c r="O755" s="76"/>
      <c r="S755" s="76"/>
    </row>
    <row r="756" spans="1:19" ht="12.75" customHeight="1" x14ac:dyDescent="0.4">
      <c r="A756" s="2"/>
      <c r="B756" s="99"/>
      <c r="C756" s="76"/>
      <c r="F756" s="7"/>
      <c r="G756" s="76"/>
      <c r="J756" s="7"/>
      <c r="K756" s="76"/>
      <c r="O756" s="76"/>
      <c r="S756" s="76"/>
    </row>
    <row r="757" spans="1:19" ht="12.75" customHeight="1" x14ac:dyDescent="0.4">
      <c r="A757" s="2"/>
      <c r="B757" s="99"/>
      <c r="C757" s="76"/>
      <c r="F757" s="7"/>
      <c r="G757" s="76"/>
      <c r="J757" s="7"/>
      <c r="K757" s="76"/>
      <c r="O757" s="76"/>
      <c r="S757" s="76"/>
    </row>
    <row r="758" spans="1:19" ht="12.75" customHeight="1" x14ac:dyDescent="0.4">
      <c r="A758" s="2"/>
      <c r="B758" s="99"/>
      <c r="C758" s="76"/>
      <c r="F758" s="7"/>
      <c r="G758" s="76"/>
      <c r="J758" s="7"/>
      <c r="K758" s="76"/>
      <c r="O758" s="76"/>
      <c r="S758" s="76"/>
    </row>
    <row r="759" spans="1:19" ht="12.75" customHeight="1" x14ac:dyDescent="0.4">
      <c r="A759" s="2"/>
      <c r="B759" s="99"/>
      <c r="C759" s="76"/>
      <c r="F759" s="7"/>
      <c r="G759" s="76"/>
      <c r="J759" s="7"/>
      <c r="K759" s="76"/>
      <c r="O759" s="76"/>
      <c r="S759" s="76"/>
    </row>
    <row r="760" spans="1:19" ht="12.75" customHeight="1" x14ac:dyDescent="0.4">
      <c r="A760" s="2"/>
      <c r="B760" s="99"/>
      <c r="C760" s="76"/>
      <c r="F760" s="7"/>
      <c r="G760" s="76"/>
      <c r="J760" s="7"/>
      <c r="K760" s="76"/>
      <c r="O760" s="76"/>
      <c r="S760" s="76"/>
    </row>
    <row r="761" spans="1:19" ht="12.75" customHeight="1" x14ac:dyDescent="0.4">
      <c r="A761" s="2"/>
      <c r="B761" s="99"/>
      <c r="C761" s="76"/>
      <c r="F761" s="7"/>
      <c r="G761" s="76"/>
      <c r="J761" s="7"/>
      <c r="K761" s="76"/>
      <c r="O761" s="76"/>
      <c r="S761" s="76"/>
    </row>
    <row r="762" spans="1:19" ht="12.75" customHeight="1" x14ac:dyDescent="0.4">
      <c r="A762" s="2"/>
      <c r="B762" s="99"/>
      <c r="C762" s="76"/>
      <c r="F762" s="7"/>
      <c r="G762" s="76"/>
      <c r="J762" s="7"/>
      <c r="K762" s="76"/>
      <c r="O762" s="76"/>
      <c r="S762" s="76"/>
    </row>
    <row r="763" spans="1:19" ht="12.75" customHeight="1" x14ac:dyDescent="0.4">
      <c r="A763" s="2"/>
      <c r="B763" s="99"/>
      <c r="C763" s="76"/>
      <c r="F763" s="7"/>
      <c r="G763" s="76"/>
      <c r="J763" s="7"/>
      <c r="K763" s="76"/>
      <c r="O763" s="76"/>
      <c r="S763" s="76"/>
    </row>
    <row r="764" spans="1:19" ht="12.75" customHeight="1" x14ac:dyDescent="0.4">
      <c r="A764" s="2"/>
      <c r="B764" s="99"/>
      <c r="C764" s="76"/>
      <c r="F764" s="7"/>
      <c r="G764" s="76"/>
      <c r="J764" s="7"/>
      <c r="K764" s="76"/>
      <c r="O764" s="76"/>
      <c r="S764" s="76"/>
    </row>
    <row r="765" spans="1:19" ht="12.75" customHeight="1" x14ac:dyDescent="0.4">
      <c r="A765" s="2"/>
      <c r="B765" s="99"/>
      <c r="C765" s="76"/>
      <c r="F765" s="7"/>
      <c r="G765" s="76"/>
      <c r="J765" s="7"/>
      <c r="K765" s="76"/>
      <c r="O765" s="76"/>
      <c r="S765" s="76"/>
    </row>
    <row r="766" spans="1:19" ht="12.75" customHeight="1" x14ac:dyDescent="0.4">
      <c r="A766" s="2"/>
      <c r="B766" s="99"/>
      <c r="C766" s="76"/>
      <c r="F766" s="7"/>
      <c r="G766" s="76"/>
      <c r="J766" s="7"/>
      <c r="K766" s="76"/>
      <c r="O766" s="76"/>
      <c r="S766" s="76"/>
    </row>
    <row r="767" spans="1:19" ht="12.75" customHeight="1" x14ac:dyDescent="0.4">
      <c r="A767" s="2"/>
      <c r="B767" s="99"/>
      <c r="C767" s="76"/>
      <c r="F767" s="7"/>
      <c r="G767" s="76"/>
      <c r="J767" s="7"/>
      <c r="K767" s="76"/>
      <c r="O767" s="76"/>
      <c r="S767" s="76"/>
    </row>
    <row r="768" spans="1:19" ht="12.75" customHeight="1" x14ac:dyDescent="0.4">
      <c r="A768" s="2"/>
      <c r="B768" s="99"/>
      <c r="C768" s="76"/>
      <c r="F768" s="7"/>
      <c r="G768" s="76"/>
      <c r="J768" s="7"/>
      <c r="K768" s="76"/>
      <c r="O768" s="76"/>
      <c r="S768" s="76"/>
    </row>
    <row r="769" spans="1:19" ht="12.75" customHeight="1" x14ac:dyDescent="0.4">
      <c r="A769" s="2"/>
      <c r="B769" s="99"/>
      <c r="C769" s="76"/>
      <c r="F769" s="7"/>
      <c r="G769" s="76"/>
      <c r="J769" s="7"/>
      <c r="K769" s="76"/>
      <c r="O769" s="76"/>
      <c r="S769" s="76"/>
    </row>
    <row r="770" spans="1:19" ht="12.75" customHeight="1" x14ac:dyDescent="0.4">
      <c r="A770" s="2"/>
      <c r="B770" s="99"/>
      <c r="C770" s="76"/>
      <c r="F770" s="7"/>
      <c r="G770" s="76"/>
      <c r="J770" s="7"/>
      <c r="K770" s="76"/>
      <c r="O770" s="76"/>
      <c r="S770" s="76"/>
    </row>
    <row r="771" spans="1:19" ht="12.75" customHeight="1" x14ac:dyDescent="0.4">
      <c r="A771" s="2"/>
      <c r="B771" s="99"/>
      <c r="C771" s="76"/>
      <c r="F771" s="7"/>
      <c r="G771" s="76"/>
      <c r="J771" s="7"/>
      <c r="K771" s="76"/>
      <c r="O771" s="76"/>
      <c r="S771" s="76"/>
    </row>
    <row r="772" spans="1:19" ht="12.75" customHeight="1" x14ac:dyDescent="0.4">
      <c r="A772" s="2"/>
      <c r="B772" s="99"/>
      <c r="C772" s="76"/>
      <c r="F772" s="7"/>
      <c r="G772" s="76"/>
      <c r="J772" s="7"/>
      <c r="K772" s="76"/>
      <c r="O772" s="76"/>
      <c r="S772" s="76"/>
    </row>
    <row r="773" spans="1:19" ht="12.75" customHeight="1" x14ac:dyDescent="0.4">
      <c r="A773" s="2"/>
      <c r="B773" s="99"/>
      <c r="C773" s="76"/>
      <c r="F773" s="7"/>
      <c r="G773" s="76"/>
      <c r="J773" s="7"/>
      <c r="K773" s="76"/>
      <c r="O773" s="76"/>
      <c r="S773" s="76"/>
    </row>
    <row r="774" spans="1:19" ht="12.75" customHeight="1" x14ac:dyDescent="0.4">
      <c r="A774" s="2"/>
      <c r="B774" s="99"/>
      <c r="C774" s="76"/>
      <c r="F774" s="7"/>
      <c r="G774" s="76"/>
      <c r="J774" s="7"/>
      <c r="K774" s="76"/>
      <c r="O774" s="76"/>
      <c r="S774" s="76"/>
    </row>
    <row r="775" spans="1:19" ht="12.75" customHeight="1" x14ac:dyDescent="0.4">
      <c r="A775" s="2"/>
      <c r="B775" s="99"/>
      <c r="C775" s="76"/>
      <c r="F775" s="7"/>
      <c r="G775" s="76"/>
      <c r="J775" s="7"/>
      <c r="K775" s="76"/>
      <c r="O775" s="76"/>
      <c r="S775" s="76"/>
    </row>
    <row r="776" spans="1:19" ht="12.75" customHeight="1" x14ac:dyDescent="0.4">
      <c r="A776" s="2"/>
      <c r="B776" s="99"/>
      <c r="C776" s="76"/>
      <c r="F776" s="7"/>
      <c r="G776" s="76"/>
      <c r="J776" s="7"/>
      <c r="K776" s="76"/>
      <c r="O776" s="76"/>
      <c r="S776" s="76"/>
    </row>
    <row r="777" spans="1:19" ht="12.75" customHeight="1" x14ac:dyDescent="0.4">
      <c r="A777" s="2"/>
      <c r="B777" s="99"/>
      <c r="C777" s="76"/>
      <c r="F777" s="7"/>
      <c r="G777" s="76"/>
      <c r="J777" s="7"/>
      <c r="K777" s="76"/>
      <c r="O777" s="76"/>
      <c r="S777" s="76"/>
    </row>
    <row r="778" spans="1:19" ht="12.75" customHeight="1" x14ac:dyDescent="0.4">
      <c r="A778" s="2"/>
      <c r="B778" s="99"/>
      <c r="C778" s="76"/>
      <c r="F778" s="7"/>
      <c r="G778" s="76"/>
      <c r="J778" s="7"/>
      <c r="K778" s="76"/>
      <c r="O778" s="76"/>
      <c r="S778" s="76"/>
    </row>
    <row r="779" spans="1:19" ht="12.75" customHeight="1" x14ac:dyDescent="0.4">
      <c r="A779" s="2"/>
      <c r="B779" s="99"/>
      <c r="C779" s="76"/>
      <c r="F779" s="7"/>
      <c r="G779" s="76"/>
      <c r="J779" s="7"/>
      <c r="K779" s="76"/>
      <c r="O779" s="76"/>
      <c r="S779" s="76"/>
    </row>
    <row r="780" spans="1:19" ht="12.75" customHeight="1" x14ac:dyDescent="0.4">
      <c r="A780" s="2"/>
      <c r="B780" s="99"/>
      <c r="C780" s="76"/>
      <c r="F780" s="7"/>
      <c r="G780" s="76"/>
      <c r="J780" s="7"/>
      <c r="K780" s="76"/>
      <c r="O780" s="76"/>
      <c r="S780" s="76"/>
    </row>
    <row r="781" spans="1:19" ht="12.75" customHeight="1" x14ac:dyDescent="0.4">
      <c r="A781" s="2"/>
      <c r="B781" s="99"/>
      <c r="C781" s="76"/>
      <c r="F781" s="7"/>
      <c r="G781" s="76"/>
      <c r="J781" s="7"/>
      <c r="K781" s="76"/>
      <c r="O781" s="76"/>
      <c r="S781" s="76"/>
    </row>
    <row r="782" spans="1:19" ht="12.75" customHeight="1" x14ac:dyDescent="0.4">
      <c r="A782" s="2"/>
      <c r="B782" s="99"/>
      <c r="C782" s="76"/>
      <c r="F782" s="7"/>
      <c r="G782" s="76"/>
      <c r="J782" s="7"/>
      <c r="K782" s="76"/>
      <c r="O782" s="76"/>
      <c r="S782" s="76"/>
    </row>
    <row r="783" spans="1:19" ht="12.75" customHeight="1" x14ac:dyDescent="0.4">
      <c r="A783" s="2"/>
      <c r="B783" s="99"/>
      <c r="C783" s="76"/>
      <c r="F783" s="7"/>
      <c r="G783" s="76"/>
      <c r="J783" s="7"/>
      <c r="K783" s="76"/>
      <c r="O783" s="76"/>
      <c r="S783" s="76"/>
    </row>
    <row r="784" spans="1:19" ht="12.75" customHeight="1" x14ac:dyDescent="0.4">
      <c r="A784" s="2"/>
      <c r="B784" s="99"/>
      <c r="C784" s="76"/>
      <c r="F784" s="7"/>
      <c r="G784" s="76"/>
      <c r="J784" s="7"/>
      <c r="K784" s="76"/>
      <c r="O784" s="76"/>
      <c r="S784" s="76"/>
    </row>
    <row r="785" spans="1:19" ht="12.75" customHeight="1" x14ac:dyDescent="0.4">
      <c r="A785" s="2"/>
      <c r="B785" s="99"/>
      <c r="C785" s="76"/>
      <c r="F785" s="7"/>
      <c r="G785" s="76"/>
      <c r="J785" s="7"/>
      <c r="K785" s="76"/>
      <c r="O785" s="76"/>
      <c r="S785" s="76"/>
    </row>
    <row r="786" spans="1:19" ht="12.75" customHeight="1" x14ac:dyDescent="0.4">
      <c r="A786" s="2"/>
      <c r="B786" s="99"/>
      <c r="C786" s="76"/>
      <c r="F786" s="7"/>
      <c r="G786" s="76"/>
      <c r="J786" s="7"/>
      <c r="K786" s="76"/>
      <c r="O786" s="76"/>
      <c r="S786" s="76"/>
    </row>
    <row r="787" spans="1:19" ht="12.75" customHeight="1" x14ac:dyDescent="0.4">
      <c r="A787" s="2"/>
      <c r="B787" s="99"/>
      <c r="C787" s="76"/>
      <c r="F787" s="7"/>
      <c r="G787" s="76"/>
      <c r="J787" s="7"/>
      <c r="K787" s="76"/>
      <c r="O787" s="76"/>
      <c r="S787" s="76"/>
    </row>
    <row r="788" spans="1:19" ht="12.75" customHeight="1" x14ac:dyDescent="0.4">
      <c r="A788" s="2"/>
      <c r="B788" s="99"/>
      <c r="C788" s="76"/>
      <c r="F788" s="7"/>
      <c r="G788" s="76"/>
      <c r="J788" s="7"/>
      <c r="K788" s="76"/>
      <c r="O788" s="76"/>
      <c r="S788" s="76"/>
    </row>
    <row r="789" spans="1:19" ht="12.75" customHeight="1" x14ac:dyDescent="0.4">
      <c r="A789" s="2"/>
      <c r="B789" s="99"/>
      <c r="C789" s="76"/>
      <c r="F789" s="7"/>
      <c r="G789" s="76"/>
      <c r="J789" s="7"/>
      <c r="K789" s="76"/>
      <c r="O789" s="76"/>
      <c r="S789" s="76"/>
    </row>
    <row r="790" spans="1:19" ht="12.75" customHeight="1" x14ac:dyDescent="0.4">
      <c r="A790" s="2"/>
      <c r="B790" s="99"/>
      <c r="C790" s="76"/>
      <c r="F790" s="7"/>
      <c r="G790" s="76"/>
      <c r="J790" s="7"/>
      <c r="K790" s="76"/>
      <c r="O790" s="76"/>
      <c r="S790" s="76"/>
    </row>
    <row r="791" spans="1:19" ht="12.75" customHeight="1" x14ac:dyDescent="0.4">
      <c r="A791" s="2"/>
      <c r="B791" s="99"/>
      <c r="C791" s="76"/>
      <c r="F791" s="7"/>
      <c r="G791" s="76"/>
      <c r="J791" s="7"/>
      <c r="K791" s="76"/>
      <c r="O791" s="76"/>
      <c r="S791" s="76"/>
    </row>
    <row r="792" spans="1:19" ht="12.75" customHeight="1" x14ac:dyDescent="0.4">
      <c r="A792" s="2"/>
      <c r="B792" s="99"/>
      <c r="C792" s="76"/>
      <c r="F792" s="7"/>
      <c r="G792" s="76"/>
      <c r="J792" s="7"/>
      <c r="K792" s="76"/>
      <c r="O792" s="76"/>
      <c r="S792" s="76"/>
    </row>
    <row r="793" spans="1:19" ht="12.75" customHeight="1" x14ac:dyDescent="0.4">
      <c r="A793" s="2"/>
      <c r="B793" s="99"/>
      <c r="C793" s="76"/>
      <c r="F793" s="7"/>
      <c r="G793" s="76"/>
      <c r="J793" s="7"/>
      <c r="K793" s="76"/>
      <c r="O793" s="76"/>
      <c r="S793" s="76"/>
    </row>
    <row r="794" spans="1:19" ht="12.75" customHeight="1" x14ac:dyDescent="0.4">
      <c r="A794" s="2"/>
      <c r="B794" s="99"/>
      <c r="C794" s="76"/>
      <c r="F794" s="7"/>
      <c r="G794" s="76"/>
      <c r="J794" s="7"/>
      <c r="K794" s="76"/>
      <c r="O794" s="76"/>
      <c r="S794" s="76"/>
    </row>
    <row r="795" spans="1:19" ht="12.75" customHeight="1" x14ac:dyDescent="0.4">
      <c r="A795" s="2"/>
      <c r="B795" s="99"/>
      <c r="C795" s="76"/>
      <c r="F795" s="7"/>
      <c r="G795" s="76"/>
      <c r="J795" s="7"/>
      <c r="K795" s="76"/>
      <c r="O795" s="76"/>
      <c r="S795" s="76"/>
    </row>
    <row r="796" spans="1:19" ht="12.75" customHeight="1" x14ac:dyDescent="0.4">
      <c r="A796" s="2"/>
      <c r="B796" s="99"/>
      <c r="C796" s="76"/>
      <c r="F796" s="7"/>
      <c r="G796" s="76"/>
      <c r="J796" s="7"/>
      <c r="K796" s="76"/>
      <c r="O796" s="76"/>
      <c r="S796" s="76"/>
    </row>
    <row r="797" spans="1:19" ht="12.75" customHeight="1" x14ac:dyDescent="0.4">
      <c r="A797" s="2"/>
      <c r="B797" s="99"/>
      <c r="C797" s="76"/>
      <c r="F797" s="7"/>
      <c r="G797" s="76"/>
      <c r="J797" s="7"/>
      <c r="K797" s="76"/>
      <c r="O797" s="76"/>
      <c r="S797" s="76"/>
    </row>
    <row r="798" spans="1:19" ht="12.75" customHeight="1" x14ac:dyDescent="0.4">
      <c r="A798" s="2"/>
      <c r="B798" s="99"/>
      <c r="C798" s="76"/>
      <c r="F798" s="7"/>
      <c r="G798" s="76"/>
      <c r="J798" s="7"/>
      <c r="K798" s="76"/>
      <c r="O798" s="76"/>
      <c r="S798" s="76"/>
    </row>
    <row r="799" spans="1:19" ht="12.75" customHeight="1" x14ac:dyDescent="0.4">
      <c r="A799" s="2"/>
      <c r="B799" s="99"/>
      <c r="C799" s="76"/>
      <c r="F799" s="7"/>
      <c r="G799" s="76"/>
      <c r="J799" s="7"/>
      <c r="K799" s="76"/>
      <c r="O799" s="76"/>
      <c r="S799" s="76"/>
    </row>
    <row r="800" spans="1:19" ht="12.75" customHeight="1" x14ac:dyDescent="0.4">
      <c r="A800" s="2"/>
      <c r="B800" s="99"/>
      <c r="C800" s="76"/>
      <c r="F800" s="7"/>
      <c r="G800" s="76"/>
      <c r="J800" s="7"/>
      <c r="K800" s="76"/>
      <c r="O800" s="76"/>
      <c r="S800" s="76"/>
    </row>
    <row r="801" spans="1:19" ht="12.75" customHeight="1" x14ac:dyDescent="0.4">
      <c r="A801" s="2"/>
      <c r="B801" s="99"/>
      <c r="C801" s="76"/>
      <c r="F801" s="7"/>
      <c r="G801" s="76"/>
      <c r="J801" s="7"/>
      <c r="K801" s="76"/>
      <c r="O801" s="76"/>
      <c r="S801" s="76"/>
    </row>
    <row r="802" spans="1:19" ht="12.75" customHeight="1" x14ac:dyDescent="0.4">
      <c r="A802" s="2"/>
      <c r="B802" s="99"/>
      <c r="C802" s="76"/>
      <c r="F802" s="7"/>
      <c r="G802" s="76"/>
      <c r="J802" s="7"/>
      <c r="K802" s="76"/>
      <c r="O802" s="76"/>
      <c r="S802" s="76"/>
    </row>
    <row r="803" spans="1:19" ht="12.75" customHeight="1" x14ac:dyDescent="0.4">
      <c r="A803" s="2"/>
      <c r="B803" s="99"/>
      <c r="C803" s="76"/>
      <c r="F803" s="7"/>
      <c r="G803" s="76"/>
      <c r="J803" s="7"/>
      <c r="K803" s="76"/>
      <c r="O803" s="76"/>
      <c r="S803" s="76"/>
    </row>
    <row r="804" spans="1:19" ht="12.75" customHeight="1" x14ac:dyDescent="0.4">
      <c r="A804" s="2"/>
      <c r="B804" s="99"/>
      <c r="C804" s="76"/>
      <c r="F804" s="7"/>
      <c r="G804" s="76"/>
      <c r="J804" s="7"/>
      <c r="K804" s="76"/>
      <c r="O804" s="76"/>
      <c r="S804" s="76"/>
    </row>
    <row r="805" spans="1:19" ht="12.75" customHeight="1" x14ac:dyDescent="0.4">
      <c r="A805" s="2"/>
      <c r="B805" s="99"/>
      <c r="C805" s="76"/>
      <c r="F805" s="7"/>
      <c r="G805" s="76"/>
      <c r="J805" s="7"/>
      <c r="K805" s="76"/>
      <c r="O805" s="76"/>
      <c r="S805" s="76"/>
    </row>
    <row r="806" spans="1:19" ht="12.75" customHeight="1" x14ac:dyDescent="0.4">
      <c r="A806" s="2"/>
      <c r="B806" s="99"/>
      <c r="C806" s="76"/>
      <c r="F806" s="7"/>
      <c r="G806" s="76"/>
      <c r="J806" s="7"/>
      <c r="K806" s="76"/>
      <c r="O806" s="76"/>
      <c r="S806" s="76"/>
    </row>
    <row r="807" spans="1:19" ht="12.75" customHeight="1" x14ac:dyDescent="0.4">
      <c r="A807" s="2"/>
      <c r="B807" s="99"/>
      <c r="C807" s="76"/>
      <c r="F807" s="7"/>
      <c r="G807" s="76"/>
      <c r="J807" s="7"/>
      <c r="K807" s="76"/>
      <c r="O807" s="76"/>
      <c r="S807" s="76"/>
    </row>
    <row r="808" spans="1:19" ht="12.75" customHeight="1" x14ac:dyDescent="0.4">
      <c r="A808" s="2"/>
      <c r="B808" s="99"/>
      <c r="C808" s="76"/>
      <c r="F808" s="7"/>
      <c r="G808" s="76"/>
      <c r="J808" s="7"/>
      <c r="K808" s="76"/>
      <c r="O808" s="76"/>
      <c r="S808" s="76"/>
    </row>
    <row r="809" spans="1:19" ht="12.75" customHeight="1" x14ac:dyDescent="0.4">
      <c r="A809" s="2"/>
      <c r="B809" s="99"/>
      <c r="C809" s="76"/>
      <c r="F809" s="7"/>
      <c r="G809" s="76"/>
      <c r="J809" s="7"/>
      <c r="K809" s="76"/>
      <c r="O809" s="76"/>
      <c r="S809" s="76"/>
    </row>
    <row r="810" spans="1:19" ht="12.75" customHeight="1" x14ac:dyDescent="0.4">
      <c r="A810" s="2"/>
      <c r="B810" s="99"/>
      <c r="C810" s="76"/>
      <c r="F810" s="7"/>
      <c r="G810" s="76"/>
      <c r="J810" s="7"/>
      <c r="K810" s="76"/>
      <c r="O810" s="76"/>
      <c r="S810" s="76"/>
    </row>
    <row r="811" spans="1:19" ht="12.75" customHeight="1" x14ac:dyDescent="0.4">
      <c r="A811" s="2"/>
      <c r="B811" s="99"/>
      <c r="C811" s="76"/>
      <c r="F811" s="7"/>
      <c r="G811" s="76"/>
      <c r="J811" s="7"/>
      <c r="K811" s="76"/>
      <c r="O811" s="76"/>
      <c r="S811" s="76"/>
    </row>
    <row r="812" spans="1:19" ht="12.75" customHeight="1" x14ac:dyDescent="0.4">
      <c r="A812" s="2"/>
      <c r="B812" s="99"/>
      <c r="C812" s="76"/>
      <c r="F812" s="7"/>
      <c r="G812" s="76"/>
      <c r="J812" s="7"/>
      <c r="K812" s="76"/>
      <c r="O812" s="76"/>
      <c r="S812" s="76"/>
    </row>
    <row r="813" spans="1:19" ht="12.75" customHeight="1" x14ac:dyDescent="0.4">
      <c r="A813" s="2"/>
      <c r="B813" s="99"/>
      <c r="C813" s="76"/>
      <c r="F813" s="7"/>
      <c r="G813" s="76"/>
      <c r="J813" s="7"/>
      <c r="K813" s="76"/>
      <c r="O813" s="76"/>
      <c r="S813" s="76"/>
    </row>
    <row r="814" spans="1:19" ht="12.75" customHeight="1" x14ac:dyDescent="0.4">
      <c r="A814" s="2"/>
      <c r="B814" s="99"/>
      <c r="C814" s="76"/>
      <c r="F814" s="7"/>
      <c r="G814" s="76"/>
      <c r="J814" s="7"/>
      <c r="K814" s="76"/>
      <c r="O814" s="76"/>
      <c r="S814" s="76"/>
    </row>
    <row r="815" spans="1:19" ht="12.75" customHeight="1" x14ac:dyDescent="0.4">
      <c r="A815" s="2"/>
      <c r="B815" s="99"/>
      <c r="C815" s="76"/>
      <c r="F815" s="7"/>
      <c r="G815" s="76"/>
      <c r="J815" s="7"/>
      <c r="K815" s="76"/>
      <c r="O815" s="76"/>
      <c r="S815" s="76"/>
    </row>
    <row r="816" spans="1:19" ht="12.75" customHeight="1" x14ac:dyDescent="0.4">
      <c r="A816" s="2"/>
      <c r="B816" s="99"/>
      <c r="C816" s="76"/>
      <c r="F816" s="7"/>
      <c r="G816" s="76"/>
      <c r="J816" s="7"/>
      <c r="K816" s="76"/>
      <c r="O816" s="76"/>
      <c r="S816" s="76"/>
    </row>
    <row r="817" spans="1:19" ht="12.75" customHeight="1" x14ac:dyDescent="0.4">
      <c r="A817" s="2"/>
      <c r="B817" s="99"/>
      <c r="C817" s="76"/>
      <c r="F817" s="7"/>
      <c r="G817" s="76"/>
      <c r="J817" s="7"/>
      <c r="K817" s="76"/>
      <c r="O817" s="76"/>
      <c r="S817" s="76"/>
    </row>
    <row r="818" spans="1:19" ht="12.75" customHeight="1" x14ac:dyDescent="0.4">
      <c r="A818" s="2"/>
      <c r="B818" s="99"/>
      <c r="C818" s="76"/>
      <c r="F818" s="7"/>
      <c r="G818" s="76"/>
      <c r="J818" s="7"/>
      <c r="K818" s="76"/>
      <c r="O818" s="76"/>
      <c r="S818" s="76"/>
    </row>
    <row r="819" spans="1:19" ht="12.75" customHeight="1" x14ac:dyDescent="0.4">
      <c r="A819" s="2"/>
      <c r="B819" s="99"/>
      <c r="C819" s="76"/>
      <c r="F819" s="7"/>
      <c r="G819" s="76"/>
      <c r="J819" s="7"/>
      <c r="K819" s="76"/>
      <c r="O819" s="76"/>
      <c r="S819" s="76"/>
    </row>
    <row r="820" spans="1:19" ht="12.75" customHeight="1" x14ac:dyDescent="0.4">
      <c r="A820" s="2"/>
      <c r="B820" s="99"/>
      <c r="C820" s="76"/>
      <c r="F820" s="7"/>
      <c r="G820" s="76"/>
      <c r="J820" s="7"/>
      <c r="K820" s="76"/>
      <c r="O820" s="76"/>
      <c r="S820" s="76"/>
    </row>
    <row r="821" spans="1:19" ht="12.75" customHeight="1" x14ac:dyDescent="0.4">
      <c r="A821" s="2"/>
      <c r="B821" s="99"/>
      <c r="C821" s="76"/>
      <c r="F821" s="7"/>
      <c r="G821" s="76"/>
      <c r="J821" s="7"/>
      <c r="K821" s="76"/>
      <c r="O821" s="76"/>
      <c r="S821" s="76"/>
    </row>
    <row r="822" spans="1:19" ht="12.75" customHeight="1" x14ac:dyDescent="0.4">
      <c r="A822" s="2"/>
      <c r="B822" s="99"/>
      <c r="C822" s="76"/>
      <c r="F822" s="7"/>
      <c r="G822" s="76"/>
      <c r="J822" s="7"/>
      <c r="K822" s="76"/>
      <c r="O822" s="76"/>
      <c r="S822" s="76"/>
    </row>
    <row r="823" spans="1:19" ht="12.75" customHeight="1" x14ac:dyDescent="0.4">
      <c r="A823" s="2"/>
      <c r="B823" s="99"/>
      <c r="C823" s="76"/>
      <c r="F823" s="7"/>
      <c r="G823" s="76"/>
      <c r="J823" s="7"/>
      <c r="K823" s="76"/>
      <c r="O823" s="76"/>
      <c r="S823" s="76"/>
    </row>
    <row r="824" spans="1:19" ht="12.75" customHeight="1" x14ac:dyDescent="0.4">
      <c r="A824" s="2"/>
      <c r="B824" s="99"/>
      <c r="C824" s="76"/>
      <c r="F824" s="7"/>
      <c r="G824" s="76"/>
      <c r="J824" s="7"/>
      <c r="K824" s="76"/>
      <c r="O824" s="76"/>
      <c r="S824" s="76"/>
    </row>
    <row r="825" spans="1:19" ht="12.75" customHeight="1" x14ac:dyDescent="0.4">
      <c r="A825" s="2"/>
      <c r="B825" s="99"/>
      <c r="C825" s="76"/>
      <c r="F825" s="7"/>
      <c r="G825" s="76"/>
      <c r="J825" s="7"/>
      <c r="K825" s="76"/>
      <c r="O825" s="76"/>
      <c r="S825" s="76"/>
    </row>
    <row r="826" spans="1:19" ht="12.75" customHeight="1" x14ac:dyDescent="0.4">
      <c r="A826" s="2"/>
      <c r="B826" s="99"/>
      <c r="C826" s="76"/>
      <c r="F826" s="7"/>
      <c r="G826" s="76"/>
      <c r="J826" s="7"/>
      <c r="K826" s="76"/>
      <c r="O826" s="76"/>
      <c r="S826" s="76"/>
    </row>
    <row r="827" spans="1:19" ht="12.75" customHeight="1" x14ac:dyDescent="0.4">
      <c r="A827" s="2"/>
      <c r="B827" s="99"/>
      <c r="C827" s="76"/>
      <c r="F827" s="7"/>
      <c r="G827" s="76"/>
      <c r="J827" s="7"/>
      <c r="K827" s="76"/>
      <c r="O827" s="76"/>
      <c r="S827" s="76"/>
    </row>
    <row r="828" spans="1:19" ht="12.75" customHeight="1" x14ac:dyDescent="0.4">
      <c r="A828" s="2"/>
      <c r="B828" s="99"/>
      <c r="C828" s="76"/>
      <c r="F828" s="7"/>
      <c r="G828" s="76"/>
      <c r="J828" s="7"/>
      <c r="K828" s="76"/>
      <c r="O828" s="76"/>
      <c r="S828" s="76"/>
    </row>
    <row r="829" spans="1:19" ht="12.75" customHeight="1" x14ac:dyDescent="0.4">
      <c r="A829" s="2"/>
      <c r="B829" s="99"/>
      <c r="C829" s="76"/>
      <c r="F829" s="7"/>
      <c r="G829" s="76"/>
      <c r="J829" s="7"/>
      <c r="K829" s="76"/>
      <c r="O829" s="76"/>
      <c r="S829" s="76"/>
    </row>
    <row r="830" spans="1:19" ht="12.75" customHeight="1" x14ac:dyDescent="0.4">
      <c r="A830" s="2"/>
      <c r="B830" s="99"/>
      <c r="C830" s="76"/>
      <c r="F830" s="7"/>
      <c r="G830" s="76"/>
      <c r="J830" s="7"/>
      <c r="K830" s="76"/>
      <c r="O830" s="76"/>
      <c r="S830" s="76"/>
    </row>
    <row r="831" spans="1:19" ht="12.75" customHeight="1" x14ac:dyDescent="0.4">
      <c r="A831" s="2"/>
      <c r="B831" s="99"/>
      <c r="C831" s="76"/>
      <c r="F831" s="7"/>
      <c r="G831" s="76"/>
      <c r="J831" s="7"/>
      <c r="K831" s="76"/>
      <c r="O831" s="76"/>
      <c r="S831" s="76"/>
    </row>
    <row r="832" spans="1:19" ht="12.75" customHeight="1" x14ac:dyDescent="0.4">
      <c r="A832" s="2"/>
      <c r="B832" s="99"/>
      <c r="C832" s="76"/>
      <c r="F832" s="7"/>
      <c r="G832" s="76"/>
      <c r="J832" s="7"/>
      <c r="K832" s="76"/>
      <c r="O832" s="76"/>
      <c r="S832" s="76"/>
    </row>
    <row r="833" spans="1:19" ht="12.75" customHeight="1" x14ac:dyDescent="0.4">
      <c r="A833" s="2"/>
      <c r="B833" s="99"/>
      <c r="C833" s="76"/>
      <c r="F833" s="7"/>
      <c r="G833" s="76"/>
      <c r="J833" s="7"/>
      <c r="K833" s="76"/>
      <c r="O833" s="76"/>
      <c r="S833" s="76"/>
    </row>
    <row r="834" spans="1:19" ht="12.75" customHeight="1" x14ac:dyDescent="0.4">
      <c r="A834" s="2"/>
      <c r="B834" s="99"/>
      <c r="C834" s="76"/>
      <c r="F834" s="7"/>
      <c r="G834" s="76"/>
      <c r="J834" s="7"/>
      <c r="K834" s="76"/>
      <c r="O834" s="76"/>
      <c r="S834" s="76"/>
    </row>
    <row r="835" spans="1:19" ht="12.75" customHeight="1" x14ac:dyDescent="0.4">
      <c r="A835" s="2"/>
      <c r="B835" s="99"/>
      <c r="C835" s="76"/>
      <c r="F835" s="7"/>
      <c r="G835" s="76"/>
      <c r="J835" s="7"/>
      <c r="K835" s="76"/>
      <c r="O835" s="76"/>
      <c r="S835" s="76"/>
    </row>
    <row r="836" spans="1:19" ht="12.75" customHeight="1" x14ac:dyDescent="0.4">
      <c r="A836" s="2"/>
      <c r="B836" s="99"/>
      <c r="C836" s="76"/>
      <c r="F836" s="7"/>
      <c r="G836" s="76"/>
      <c r="J836" s="7"/>
      <c r="K836" s="76"/>
      <c r="O836" s="76"/>
      <c r="S836" s="76"/>
    </row>
    <row r="837" spans="1:19" ht="12.75" customHeight="1" x14ac:dyDescent="0.4">
      <c r="A837" s="2"/>
      <c r="B837" s="99"/>
      <c r="C837" s="76"/>
      <c r="F837" s="7"/>
      <c r="G837" s="76"/>
      <c r="J837" s="7"/>
      <c r="K837" s="76"/>
      <c r="O837" s="76"/>
      <c r="S837" s="76"/>
    </row>
    <row r="838" spans="1:19" ht="12.75" customHeight="1" x14ac:dyDescent="0.4">
      <c r="A838" s="2"/>
      <c r="B838" s="99"/>
      <c r="C838" s="76"/>
      <c r="F838" s="7"/>
      <c r="G838" s="76"/>
      <c r="J838" s="7"/>
      <c r="K838" s="76"/>
      <c r="O838" s="76"/>
      <c r="S838" s="76"/>
    </row>
    <row r="839" spans="1:19" ht="12.75" customHeight="1" x14ac:dyDescent="0.4">
      <c r="A839" s="2"/>
      <c r="B839" s="99"/>
      <c r="C839" s="76"/>
      <c r="F839" s="7"/>
      <c r="G839" s="76"/>
      <c r="J839" s="7"/>
      <c r="K839" s="76"/>
      <c r="O839" s="76"/>
      <c r="S839" s="76"/>
    </row>
    <row r="840" spans="1:19" ht="12.75" customHeight="1" x14ac:dyDescent="0.4">
      <c r="A840" s="2"/>
      <c r="B840" s="99"/>
      <c r="C840" s="76"/>
      <c r="F840" s="7"/>
      <c r="G840" s="76"/>
      <c r="J840" s="7"/>
      <c r="K840" s="76"/>
      <c r="O840" s="76"/>
      <c r="S840" s="76"/>
    </row>
    <row r="841" spans="1:19" ht="12.75" customHeight="1" x14ac:dyDescent="0.4">
      <c r="A841" s="2"/>
      <c r="B841" s="99"/>
      <c r="C841" s="76"/>
      <c r="F841" s="7"/>
      <c r="G841" s="76"/>
      <c r="J841" s="7"/>
      <c r="K841" s="76"/>
      <c r="O841" s="76"/>
      <c r="S841" s="76"/>
    </row>
    <row r="842" spans="1:19" ht="12.75" customHeight="1" x14ac:dyDescent="0.4">
      <c r="A842" s="2"/>
      <c r="B842" s="99"/>
      <c r="C842" s="76"/>
      <c r="F842" s="7"/>
      <c r="G842" s="76"/>
      <c r="J842" s="7"/>
      <c r="K842" s="76"/>
      <c r="O842" s="76"/>
      <c r="S842" s="76"/>
    </row>
    <row r="843" spans="1:19" ht="12.75" customHeight="1" x14ac:dyDescent="0.4">
      <c r="A843" s="2"/>
      <c r="B843" s="99"/>
      <c r="C843" s="76"/>
      <c r="F843" s="7"/>
      <c r="G843" s="76"/>
      <c r="J843" s="7"/>
      <c r="K843" s="76"/>
      <c r="O843" s="76"/>
      <c r="S843" s="76"/>
    </row>
    <row r="844" spans="1:19" ht="12.75" customHeight="1" x14ac:dyDescent="0.4">
      <c r="A844" s="2"/>
      <c r="B844" s="99"/>
      <c r="C844" s="76"/>
      <c r="F844" s="7"/>
      <c r="G844" s="76"/>
      <c r="J844" s="7"/>
      <c r="K844" s="76"/>
      <c r="O844" s="76"/>
      <c r="S844" s="76"/>
    </row>
    <row r="845" spans="1:19" ht="12.75" customHeight="1" x14ac:dyDescent="0.4">
      <c r="A845" s="2"/>
      <c r="B845" s="99"/>
      <c r="C845" s="76"/>
      <c r="F845" s="7"/>
      <c r="G845" s="76"/>
      <c r="J845" s="7"/>
      <c r="K845" s="76"/>
      <c r="O845" s="76"/>
      <c r="S845" s="76"/>
    </row>
    <row r="846" spans="1:19" ht="12.75" customHeight="1" x14ac:dyDescent="0.4">
      <c r="A846" s="2"/>
      <c r="B846" s="99"/>
      <c r="C846" s="76"/>
      <c r="F846" s="7"/>
      <c r="G846" s="76"/>
      <c r="J846" s="7"/>
      <c r="K846" s="76"/>
      <c r="O846" s="76"/>
      <c r="S846" s="76"/>
    </row>
    <row r="847" spans="1:19" ht="12.75" customHeight="1" x14ac:dyDescent="0.4">
      <c r="A847" s="2"/>
      <c r="B847" s="99"/>
      <c r="C847" s="76"/>
      <c r="F847" s="7"/>
      <c r="G847" s="76"/>
      <c r="J847" s="7"/>
      <c r="K847" s="76"/>
      <c r="O847" s="76"/>
      <c r="S847" s="76"/>
    </row>
    <row r="848" spans="1:19" ht="12.75" customHeight="1" x14ac:dyDescent="0.4">
      <c r="A848" s="2"/>
      <c r="B848" s="99"/>
      <c r="C848" s="76"/>
      <c r="F848" s="7"/>
      <c r="G848" s="76"/>
      <c r="J848" s="7"/>
      <c r="K848" s="76"/>
      <c r="O848" s="76"/>
      <c r="S848" s="76"/>
    </row>
    <row r="849" spans="1:19" ht="12.75" customHeight="1" x14ac:dyDescent="0.4">
      <c r="A849" s="2"/>
      <c r="B849" s="99"/>
      <c r="C849" s="76"/>
      <c r="F849" s="7"/>
      <c r="G849" s="76"/>
      <c r="J849" s="7"/>
      <c r="K849" s="76"/>
      <c r="O849" s="76"/>
      <c r="S849" s="76"/>
    </row>
    <row r="850" spans="1:19" ht="12.75" customHeight="1" x14ac:dyDescent="0.4">
      <c r="A850" s="2"/>
      <c r="B850" s="99"/>
      <c r="C850" s="76"/>
      <c r="F850" s="7"/>
      <c r="G850" s="76"/>
      <c r="J850" s="7"/>
      <c r="K850" s="76"/>
      <c r="O850" s="76"/>
      <c r="S850" s="76"/>
    </row>
    <row r="851" spans="1:19" ht="12.75" customHeight="1" x14ac:dyDescent="0.4">
      <c r="A851" s="2"/>
      <c r="B851" s="99"/>
      <c r="C851" s="76"/>
      <c r="F851" s="7"/>
      <c r="G851" s="76"/>
      <c r="J851" s="7"/>
      <c r="K851" s="76"/>
      <c r="O851" s="76"/>
      <c r="S851" s="76"/>
    </row>
    <row r="852" spans="1:19" ht="12.75" customHeight="1" x14ac:dyDescent="0.4">
      <c r="A852" s="2"/>
      <c r="B852" s="99"/>
      <c r="C852" s="76"/>
      <c r="F852" s="7"/>
      <c r="G852" s="76"/>
      <c r="J852" s="7"/>
      <c r="K852" s="76"/>
      <c r="O852" s="76"/>
      <c r="S852" s="76"/>
    </row>
    <row r="853" spans="1:19" ht="12.75" customHeight="1" x14ac:dyDescent="0.4">
      <c r="A853" s="2"/>
      <c r="B853" s="99"/>
      <c r="C853" s="76"/>
      <c r="F853" s="7"/>
      <c r="G853" s="76"/>
      <c r="J853" s="7"/>
      <c r="K853" s="76"/>
      <c r="O853" s="76"/>
      <c r="S853" s="76"/>
    </row>
    <row r="854" spans="1:19" ht="12.75" customHeight="1" x14ac:dyDescent="0.4">
      <c r="A854" s="2"/>
      <c r="B854" s="99"/>
      <c r="C854" s="76"/>
      <c r="F854" s="7"/>
      <c r="G854" s="76"/>
      <c r="J854" s="7"/>
      <c r="K854" s="76"/>
      <c r="O854" s="76"/>
      <c r="S854" s="76"/>
    </row>
    <row r="855" spans="1:19" ht="12.75" customHeight="1" x14ac:dyDescent="0.4">
      <c r="A855" s="2"/>
      <c r="B855" s="99"/>
      <c r="C855" s="76"/>
      <c r="F855" s="7"/>
      <c r="G855" s="76"/>
      <c r="J855" s="7"/>
      <c r="K855" s="76"/>
      <c r="O855" s="76"/>
      <c r="S855" s="76"/>
    </row>
    <row r="856" spans="1:19" ht="12.75" customHeight="1" x14ac:dyDescent="0.4">
      <c r="A856" s="2"/>
      <c r="B856" s="99"/>
      <c r="C856" s="76"/>
      <c r="F856" s="7"/>
      <c r="G856" s="76"/>
      <c r="J856" s="7"/>
      <c r="K856" s="76"/>
      <c r="O856" s="76"/>
      <c r="S856" s="76"/>
    </row>
    <row r="857" spans="1:19" ht="12.75" customHeight="1" x14ac:dyDescent="0.4">
      <c r="A857" s="2"/>
      <c r="B857" s="99"/>
      <c r="C857" s="76"/>
      <c r="F857" s="7"/>
      <c r="G857" s="76"/>
      <c r="J857" s="7"/>
      <c r="K857" s="76"/>
      <c r="O857" s="76"/>
      <c r="S857" s="76"/>
    </row>
    <row r="858" spans="1:19" ht="12.75" customHeight="1" x14ac:dyDescent="0.4">
      <c r="A858" s="2"/>
      <c r="B858" s="99"/>
      <c r="C858" s="76"/>
      <c r="F858" s="7"/>
      <c r="G858" s="76"/>
      <c r="J858" s="7"/>
      <c r="K858" s="76"/>
      <c r="O858" s="76"/>
      <c r="S858" s="76"/>
    </row>
    <row r="859" spans="1:19" ht="12.75" customHeight="1" x14ac:dyDescent="0.4">
      <c r="A859" s="2"/>
      <c r="B859" s="99"/>
      <c r="C859" s="76"/>
      <c r="F859" s="7"/>
      <c r="G859" s="76"/>
      <c r="J859" s="7"/>
      <c r="K859" s="76"/>
      <c r="O859" s="76"/>
      <c r="S859" s="76"/>
    </row>
    <row r="860" spans="1:19" ht="12.75" customHeight="1" x14ac:dyDescent="0.4">
      <c r="A860" s="2"/>
      <c r="B860" s="99"/>
      <c r="C860" s="76"/>
      <c r="F860" s="7"/>
      <c r="G860" s="76"/>
      <c r="J860" s="7"/>
      <c r="K860" s="76"/>
      <c r="O860" s="76"/>
      <c r="S860" s="76"/>
    </row>
    <row r="861" spans="1:19" ht="12.75" customHeight="1" x14ac:dyDescent="0.4">
      <c r="A861" s="2"/>
      <c r="B861" s="99"/>
      <c r="C861" s="76"/>
      <c r="F861" s="7"/>
      <c r="G861" s="76"/>
      <c r="J861" s="7"/>
      <c r="K861" s="76"/>
      <c r="O861" s="76"/>
      <c r="S861" s="76"/>
    </row>
    <row r="862" spans="1:19" ht="12.75" customHeight="1" x14ac:dyDescent="0.4">
      <c r="A862" s="2"/>
      <c r="B862" s="99"/>
      <c r="C862" s="76"/>
      <c r="F862" s="7"/>
      <c r="G862" s="76"/>
      <c r="J862" s="7"/>
      <c r="K862" s="76"/>
      <c r="O862" s="76"/>
      <c r="S862" s="76"/>
    </row>
    <row r="863" spans="1:19" ht="12.75" customHeight="1" x14ac:dyDescent="0.4">
      <c r="A863" s="2"/>
      <c r="B863" s="99"/>
      <c r="C863" s="76"/>
      <c r="F863" s="7"/>
      <c r="G863" s="76"/>
      <c r="J863" s="7"/>
      <c r="K863" s="76"/>
      <c r="O863" s="76"/>
      <c r="S863" s="76"/>
    </row>
    <row r="864" spans="1:19" ht="12.75" customHeight="1" x14ac:dyDescent="0.4">
      <c r="A864" s="2"/>
      <c r="B864" s="99"/>
      <c r="C864" s="76"/>
      <c r="F864" s="7"/>
      <c r="G864" s="76"/>
      <c r="J864" s="7"/>
      <c r="K864" s="76"/>
      <c r="O864" s="76"/>
      <c r="S864" s="76"/>
    </row>
    <row r="865" spans="1:19" ht="12.75" customHeight="1" x14ac:dyDescent="0.4">
      <c r="A865" s="2"/>
      <c r="B865" s="99"/>
      <c r="C865" s="76"/>
      <c r="F865" s="7"/>
      <c r="G865" s="76"/>
      <c r="J865" s="7"/>
      <c r="K865" s="76"/>
      <c r="O865" s="76"/>
      <c r="S865" s="76"/>
    </row>
    <row r="866" spans="1:19" ht="12.75" customHeight="1" x14ac:dyDescent="0.4">
      <c r="A866" s="2"/>
      <c r="B866" s="99"/>
      <c r="C866" s="76"/>
      <c r="F866" s="7"/>
      <c r="G866" s="76"/>
      <c r="J866" s="7"/>
      <c r="K866" s="76"/>
      <c r="O866" s="76"/>
      <c r="S866" s="76"/>
    </row>
    <row r="867" spans="1:19" ht="12.75" customHeight="1" x14ac:dyDescent="0.4">
      <c r="A867" s="2"/>
      <c r="B867" s="99"/>
      <c r="C867" s="76"/>
      <c r="F867" s="7"/>
      <c r="G867" s="76"/>
      <c r="J867" s="7"/>
      <c r="K867" s="76"/>
      <c r="O867" s="76"/>
      <c r="S867" s="76"/>
    </row>
    <row r="868" spans="1:19" ht="12.75" customHeight="1" x14ac:dyDescent="0.4">
      <c r="A868" s="2"/>
      <c r="B868" s="99"/>
      <c r="C868" s="76"/>
      <c r="F868" s="7"/>
      <c r="G868" s="76"/>
      <c r="J868" s="7"/>
      <c r="K868" s="76"/>
      <c r="O868" s="76"/>
      <c r="S868" s="76"/>
    </row>
    <row r="869" spans="1:19" ht="12.75" customHeight="1" x14ac:dyDescent="0.4">
      <c r="A869" s="2"/>
      <c r="B869" s="99"/>
      <c r="C869" s="76"/>
      <c r="F869" s="7"/>
      <c r="G869" s="76"/>
      <c r="J869" s="7"/>
      <c r="K869" s="76"/>
      <c r="O869" s="76"/>
      <c r="S869" s="76"/>
    </row>
    <row r="870" spans="1:19" ht="12.75" customHeight="1" x14ac:dyDescent="0.4">
      <c r="A870" s="2"/>
      <c r="B870" s="99"/>
      <c r="C870" s="76"/>
      <c r="F870" s="7"/>
      <c r="G870" s="76"/>
      <c r="J870" s="7"/>
      <c r="K870" s="76"/>
      <c r="O870" s="76"/>
      <c r="S870" s="76"/>
    </row>
    <row r="871" spans="1:19" ht="12.75" customHeight="1" x14ac:dyDescent="0.4">
      <c r="A871" s="2"/>
      <c r="B871" s="99"/>
      <c r="C871" s="76"/>
      <c r="F871" s="7"/>
      <c r="G871" s="76"/>
      <c r="J871" s="7"/>
      <c r="K871" s="76"/>
      <c r="O871" s="76"/>
      <c r="S871" s="76"/>
    </row>
    <row r="872" spans="1:19" ht="12.75" customHeight="1" x14ac:dyDescent="0.4">
      <c r="A872" s="2"/>
      <c r="B872" s="99"/>
      <c r="C872" s="76"/>
      <c r="F872" s="7"/>
      <c r="G872" s="76"/>
      <c r="J872" s="7"/>
      <c r="K872" s="76"/>
      <c r="O872" s="76"/>
      <c r="S872" s="76"/>
    </row>
    <row r="873" spans="1:19" ht="12.75" customHeight="1" x14ac:dyDescent="0.4">
      <c r="A873" s="2"/>
      <c r="B873" s="99"/>
      <c r="C873" s="76"/>
      <c r="F873" s="7"/>
      <c r="G873" s="76"/>
      <c r="J873" s="7"/>
      <c r="K873" s="76"/>
      <c r="O873" s="76"/>
      <c r="S873" s="76"/>
    </row>
    <row r="874" spans="1:19" ht="12.75" customHeight="1" x14ac:dyDescent="0.4">
      <c r="A874" s="2"/>
      <c r="B874" s="99"/>
      <c r="C874" s="76"/>
      <c r="F874" s="7"/>
      <c r="G874" s="76"/>
      <c r="J874" s="7"/>
      <c r="K874" s="76"/>
      <c r="O874" s="76"/>
      <c r="S874" s="76"/>
    </row>
    <row r="875" spans="1:19" ht="12.75" customHeight="1" x14ac:dyDescent="0.4">
      <c r="A875" s="2"/>
      <c r="B875" s="99"/>
      <c r="C875" s="76"/>
      <c r="F875" s="7"/>
      <c r="G875" s="76"/>
      <c r="J875" s="7"/>
      <c r="K875" s="76"/>
      <c r="O875" s="76"/>
      <c r="S875" s="76"/>
    </row>
    <row r="876" spans="1:19" ht="12.75" customHeight="1" x14ac:dyDescent="0.4">
      <c r="A876" s="2"/>
      <c r="B876" s="99"/>
      <c r="C876" s="76"/>
      <c r="F876" s="7"/>
      <c r="G876" s="76"/>
      <c r="J876" s="7"/>
      <c r="K876" s="76"/>
      <c r="O876" s="76"/>
      <c r="S876" s="76"/>
    </row>
    <row r="877" spans="1:19" ht="12.75" customHeight="1" x14ac:dyDescent="0.4">
      <c r="A877" s="2"/>
      <c r="B877" s="99"/>
      <c r="C877" s="76"/>
      <c r="F877" s="7"/>
      <c r="G877" s="76"/>
      <c r="J877" s="7"/>
      <c r="K877" s="76"/>
      <c r="O877" s="76"/>
      <c r="S877" s="76"/>
    </row>
    <row r="878" spans="1:19" ht="12.75" customHeight="1" x14ac:dyDescent="0.4">
      <c r="A878" s="2"/>
      <c r="B878" s="99"/>
      <c r="C878" s="76"/>
      <c r="F878" s="7"/>
      <c r="G878" s="76"/>
      <c r="J878" s="7"/>
      <c r="K878" s="76"/>
      <c r="O878" s="76"/>
      <c r="S878" s="76"/>
    </row>
    <row r="879" spans="1:19" ht="12.75" customHeight="1" x14ac:dyDescent="0.4">
      <c r="A879" s="2"/>
      <c r="B879" s="99"/>
      <c r="C879" s="76"/>
      <c r="F879" s="7"/>
      <c r="G879" s="76"/>
      <c r="J879" s="7"/>
      <c r="K879" s="76"/>
      <c r="O879" s="76"/>
      <c r="S879" s="76"/>
    </row>
    <row r="880" spans="1:19" ht="12.75" customHeight="1" x14ac:dyDescent="0.4">
      <c r="A880" s="2"/>
      <c r="B880" s="99"/>
      <c r="C880" s="76"/>
      <c r="F880" s="7"/>
      <c r="G880" s="76"/>
      <c r="J880" s="7"/>
      <c r="K880" s="76"/>
      <c r="O880" s="76"/>
      <c r="S880" s="76"/>
    </row>
    <row r="881" spans="1:19" ht="12.75" customHeight="1" x14ac:dyDescent="0.4">
      <c r="A881" s="2"/>
      <c r="B881" s="99"/>
      <c r="C881" s="76"/>
      <c r="F881" s="7"/>
      <c r="G881" s="76"/>
      <c r="J881" s="7"/>
      <c r="K881" s="76"/>
      <c r="O881" s="76"/>
      <c r="S881" s="76"/>
    </row>
    <row r="882" spans="1:19" ht="12.75" customHeight="1" x14ac:dyDescent="0.4">
      <c r="A882" s="2"/>
      <c r="B882" s="99"/>
      <c r="C882" s="76"/>
      <c r="F882" s="7"/>
      <c r="G882" s="76"/>
      <c r="J882" s="7"/>
      <c r="K882" s="76"/>
      <c r="O882" s="76"/>
      <c r="S882" s="76"/>
    </row>
    <row r="883" spans="1:19" ht="12.75" customHeight="1" x14ac:dyDescent="0.4">
      <c r="A883" s="2"/>
      <c r="B883" s="99"/>
      <c r="C883" s="76"/>
      <c r="F883" s="7"/>
      <c r="G883" s="76"/>
      <c r="J883" s="7"/>
      <c r="K883" s="76"/>
      <c r="O883" s="76"/>
      <c r="S883" s="76"/>
    </row>
    <row r="884" spans="1:19" ht="12.75" customHeight="1" x14ac:dyDescent="0.4">
      <c r="A884" s="2"/>
      <c r="B884" s="99"/>
      <c r="C884" s="76"/>
      <c r="F884" s="7"/>
      <c r="G884" s="76"/>
      <c r="J884" s="7"/>
      <c r="K884" s="76"/>
      <c r="O884" s="76"/>
      <c r="S884" s="76"/>
    </row>
    <row r="885" spans="1:19" ht="12.75" customHeight="1" x14ac:dyDescent="0.4">
      <c r="A885" s="2"/>
      <c r="B885" s="99"/>
      <c r="C885" s="76"/>
      <c r="F885" s="7"/>
      <c r="G885" s="76"/>
      <c r="J885" s="7"/>
      <c r="K885" s="76"/>
      <c r="O885" s="76"/>
      <c r="S885" s="76"/>
    </row>
    <row r="886" spans="1:19" ht="12.75" customHeight="1" x14ac:dyDescent="0.4">
      <c r="A886" s="2"/>
      <c r="B886" s="99"/>
      <c r="C886" s="76"/>
      <c r="F886" s="7"/>
      <c r="G886" s="76"/>
      <c r="J886" s="7"/>
      <c r="K886" s="76"/>
      <c r="O886" s="76"/>
      <c r="S886" s="76"/>
    </row>
    <row r="887" spans="1:19" ht="12.75" customHeight="1" x14ac:dyDescent="0.4">
      <c r="A887" s="2"/>
      <c r="B887" s="99"/>
      <c r="C887" s="76"/>
      <c r="F887" s="7"/>
      <c r="G887" s="76"/>
      <c r="J887" s="7"/>
      <c r="K887" s="76"/>
      <c r="O887" s="76"/>
      <c r="S887" s="76"/>
    </row>
    <row r="888" spans="1:19" ht="12.75" customHeight="1" x14ac:dyDescent="0.4">
      <c r="A888" s="2"/>
      <c r="B888" s="99"/>
      <c r="C888" s="76"/>
      <c r="F888" s="7"/>
      <c r="G888" s="76"/>
      <c r="J888" s="7"/>
      <c r="K888" s="76"/>
      <c r="O888" s="76"/>
      <c r="S888" s="76"/>
    </row>
    <row r="889" spans="1:19" ht="12.75" customHeight="1" x14ac:dyDescent="0.4">
      <c r="A889" s="2"/>
      <c r="B889" s="99"/>
      <c r="C889" s="76"/>
      <c r="F889" s="7"/>
      <c r="G889" s="76"/>
      <c r="J889" s="7"/>
      <c r="K889" s="76"/>
      <c r="O889" s="76"/>
      <c r="S889" s="76"/>
    </row>
    <row r="890" spans="1:19" ht="12.75" customHeight="1" x14ac:dyDescent="0.4">
      <c r="A890" s="2"/>
      <c r="B890" s="99"/>
      <c r="C890" s="76"/>
      <c r="F890" s="7"/>
      <c r="G890" s="76"/>
      <c r="J890" s="7"/>
      <c r="K890" s="76"/>
      <c r="O890" s="76"/>
      <c r="S890" s="76"/>
    </row>
    <row r="891" spans="1:19" ht="12.75" customHeight="1" x14ac:dyDescent="0.4">
      <c r="A891" s="2"/>
      <c r="B891" s="99"/>
      <c r="C891" s="76"/>
      <c r="F891" s="7"/>
      <c r="G891" s="76"/>
      <c r="J891" s="7"/>
      <c r="K891" s="76"/>
      <c r="O891" s="76"/>
      <c r="S891" s="76"/>
    </row>
    <row r="892" spans="1:19" ht="12.75" customHeight="1" x14ac:dyDescent="0.4">
      <c r="A892" s="2"/>
      <c r="B892" s="99"/>
      <c r="C892" s="76"/>
      <c r="F892" s="7"/>
      <c r="G892" s="76"/>
      <c r="J892" s="7"/>
      <c r="K892" s="76"/>
      <c r="O892" s="76"/>
      <c r="S892" s="76"/>
    </row>
    <row r="893" spans="1:19" ht="12.75" customHeight="1" x14ac:dyDescent="0.4">
      <c r="A893" s="2"/>
      <c r="B893" s="99"/>
      <c r="C893" s="76"/>
      <c r="F893" s="7"/>
      <c r="G893" s="76"/>
      <c r="J893" s="7"/>
      <c r="K893" s="76"/>
      <c r="O893" s="76"/>
      <c r="S893" s="76"/>
    </row>
    <row r="894" spans="1:19" ht="12.75" customHeight="1" x14ac:dyDescent="0.4">
      <c r="A894" s="2"/>
      <c r="B894" s="99"/>
      <c r="C894" s="76"/>
      <c r="F894" s="7"/>
      <c r="G894" s="76"/>
      <c r="J894" s="7"/>
      <c r="K894" s="76"/>
      <c r="O894" s="76"/>
      <c r="S894" s="76"/>
    </row>
    <row r="895" spans="1:19" ht="12.75" customHeight="1" x14ac:dyDescent="0.4">
      <c r="A895" s="2"/>
      <c r="B895" s="99"/>
      <c r="C895" s="76"/>
      <c r="F895" s="7"/>
      <c r="G895" s="76"/>
      <c r="J895" s="7"/>
      <c r="K895" s="76"/>
      <c r="O895" s="76"/>
      <c r="S895" s="76"/>
    </row>
    <row r="896" spans="1:19" ht="12.75" customHeight="1" x14ac:dyDescent="0.4">
      <c r="A896" s="2"/>
      <c r="B896" s="99"/>
      <c r="C896" s="76"/>
      <c r="F896" s="7"/>
      <c r="G896" s="76"/>
      <c r="J896" s="7"/>
      <c r="K896" s="76"/>
      <c r="O896" s="76"/>
      <c r="S896" s="76"/>
    </row>
    <row r="897" spans="1:19" ht="12.75" customHeight="1" x14ac:dyDescent="0.4">
      <c r="A897" s="2"/>
      <c r="B897" s="99"/>
      <c r="C897" s="76"/>
      <c r="F897" s="7"/>
      <c r="G897" s="76"/>
      <c r="J897" s="7"/>
      <c r="K897" s="76"/>
      <c r="O897" s="76"/>
      <c r="S897" s="76"/>
    </row>
    <row r="898" spans="1:19" ht="12.75" customHeight="1" x14ac:dyDescent="0.4">
      <c r="A898" s="2"/>
      <c r="B898" s="99"/>
      <c r="C898" s="76"/>
      <c r="F898" s="7"/>
      <c r="G898" s="76"/>
      <c r="J898" s="7"/>
      <c r="K898" s="76"/>
      <c r="O898" s="76"/>
      <c r="S898" s="76"/>
    </row>
    <row r="899" spans="1:19" ht="12.75" customHeight="1" x14ac:dyDescent="0.4">
      <c r="A899" s="2"/>
      <c r="B899" s="99"/>
      <c r="C899" s="76"/>
      <c r="F899" s="7"/>
      <c r="G899" s="76"/>
      <c r="J899" s="7"/>
      <c r="K899" s="76"/>
      <c r="O899" s="76"/>
      <c r="S899" s="76"/>
    </row>
    <row r="900" spans="1:19" ht="12.75" customHeight="1" x14ac:dyDescent="0.4">
      <c r="A900" s="2"/>
      <c r="B900" s="99"/>
      <c r="C900" s="76"/>
      <c r="F900" s="7"/>
      <c r="G900" s="76"/>
      <c r="J900" s="7"/>
      <c r="K900" s="76"/>
      <c r="O900" s="76"/>
      <c r="S900" s="76"/>
    </row>
    <row r="901" spans="1:19" ht="12.75" customHeight="1" x14ac:dyDescent="0.4">
      <c r="A901" s="2"/>
      <c r="B901" s="99"/>
      <c r="C901" s="76"/>
      <c r="F901" s="7"/>
      <c r="G901" s="76"/>
      <c r="J901" s="7"/>
      <c r="K901" s="76"/>
      <c r="O901" s="76"/>
      <c r="S901" s="76"/>
    </row>
    <row r="902" spans="1:19" ht="12.75" customHeight="1" x14ac:dyDescent="0.4">
      <c r="A902" s="2"/>
      <c r="B902" s="99"/>
      <c r="C902" s="76"/>
      <c r="F902" s="7"/>
      <c r="G902" s="76"/>
      <c r="J902" s="7"/>
      <c r="K902" s="76"/>
      <c r="O902" s="76"/>
      <c r="S902" s="76"/>
    </row>
    <row r="903" spans="1:19" ht="12.75" customHeight="1" x14ac:dyDescent="0.4">
      <c r="A903" s="2"/>
      <c r="B903" s="99"/>
      <c r="C903" s="76"/>
      <c r="F903" s="7"/>
      <c r="G903" s="76"/>
      <c r="J903" s="7"/>
      <c r="K903" s="76"/>
      <c r="O903" s="76"/>
      <c r="S903" s="76"/>
    </row>
    <row r="904" spans="1:19" ht="12.75" customHeight="1" x14ac:dyDescent="0.4">
      <c r="A904" s="2"/>
      <c r="B904" s="99"/>
      <c r="C904" s="76"/>
      <c r="F904" s="7"/>
      <c r="G904" s="76"/>
      <c r="J904" s="7"/>
      <c r="K904" s="76"/>
      <c r="O904" s="76"/>
      <c r="S904" s="76"/>
    </row>
    <row r="905" spans="1:19" ht="12.75" customHeight="1" x14ac:dyDescent="0.4">
      <c r="A905" s="2"/>
      <c r="B905" s="99"/>
      <c r="C905" s="76"/>
      <c r="F905" s="7"/>
      <c r="G905" s="76"/>
      <c r="J905" s="7"/>
      <c r="K905" s="76"/>
      <c r="O905" s="76"/>
      <c r="S905" s="76"/>
    </row>
    <row r="906" spans="1:19" ht="12.75" customHeight="1" x14ac:dyDescent="0.4">
      <c r="A906" s="2"/>
      <c r="B906" s="99"/>
      <c r="C906" s="76"/>
      <c r="F906" s="7"/>
      <c r="G906" s="76"/>
      <c r="J906" s="7"/>
      <c r="K906" s="76"/>
      <c r="O906" s="76"/>
      <c r="S906" s="76"/>
    </row>
    <row r="907" spans="1:19" ht="12.75" customHeight="1" x14ac:dyDescent="0.4">
      <c r="A907" s="2"/>
      <c r="B907" s="99"/>
      <c r="C907" s="76"/>
      <c r="F907" s="7"/>
      <c r="G907" s="76"/>
      <c r="J907" s="7"/>
      <c r="K907" s="76"/>
      <c r="O907" s="76"/>
      <c r="S907" s="76"/>
    </row>
    <row r="908" spans="1:19" ht="12.75" customHeight="1" x14ac:dyDescent="0.4">
      <c r="A908" s="2"/>
      <c r="B908" s="99"/>
      <c r="C908" s="76"/>
      <c r="F908" s="7"/>
      <c r="G908" s="76"/>
      <c r="J908" s="7"/>
      <c r="K908" s="76"/>
      <c r="O908" s="76"/>
      <c r="S908" s="76"/>
    </row>
    <row r="909" spans="1:19" ht="12.75" customHeight="1" x14ac:dyDescent="0.4">
      <c r="A909" s="2"/>
      <c r="B909" s="99"/>
      <c r="C909" s="76"/>
      <c r="F909" s="7"/>
      <c r="G909" s="76"/>
      <c r="J909" s="7"/>
      <c r="K909" s="76"/>
      <c r="O909" s="76"/>
      <c r="S909" s="76"/>
    </row>
    <row r="910" spans="1:19" ht="12.75" customHeight="1" x14ac:dyDescent="0.4">
      <c r="A910" s="2"/>
      <c r="B910" s="99"/>
      <c r="C910" s="76"/>
      <c r="F910" s="7"/>
      <c r="G910" s="76"/>
      <c r="J910" s="7"/>
      <c r="K910" s="76"/>
      <c r="O910" s="76"/>
      <c r="S910" s="76"/>
    </row>
    <row r="911" spans="1:19" ht="12.75" customHeight="1" x14ac:dyDescent="0.4">
      <c r="A911" s="2"/>
      <c r="B911" s="99"/>
      <c r="C911" s="76"/>
      <c r="F911" s="7"/>
      <c r="G911" s="76"/>
      <c r="J911" s="7"/>
      <c r="K911" s="76"/>
      <c r="O911" s="76"/>
      <c r="S911" s="76"/>
    </row>
    <row r="912" spans="1:19" ht="12.75" customHeight="1" x14ac:dyDescent="0.4">
      <c r="A912" s="2"/>
      <c r="B912" s="99"/>
      <c r="C912" s="76"/>
      <c r="F912" s="7"/>
      <c r="G912" s="76"/>
      <c r="J912" s="7"/>
      <c r="K912" s="76"/>
      <c r="O912" s="76"/>
      <c r="S912" s="76"/>
    </row>
    <row r="913" spans="1:19" ht="12.75" customHeight="1" x14ac:dyDescent="0.4">
      <c r="A913" s="2"/>
      <c r="B913" s="99"/>
      <c r="C913" s="76"/>
      <c r="F913" s="7"/>
      <c r="G913" s="76"/>
      <c r="J913" s="7"/>
      <c r="K913" s="76"/>
      <c r="O913" s="76"/>
      <c r="S913" s="76"/>
    </row>
    <row r="914" spans="1:19" ht="12.75" customHeight="1" x14ac:dyDescent="0.4">
      <c r="A914" s="2"/>
      <c r="B914" s="99"/>
      <c r="C914" s="76"/>
      <c r="F914" s="7"/>
      <c r="G914" s="76"/>
      <c r="J914" s="7"/>
      <c r="K914" s="76"/>
      <c r="O914" s="76"/>
      <c r="S914" s="76"/>
    </row>
    <row r="915" spans="1:19" ht="12.75" customHeight="1" x14ac:dyDescent="0.4">
      <c r="A915" s="2"/>
      <c r="B915" s="99"/>
      <c r="C915" s="76"/>
      <c r="F915" s="7"/>
      <c r="G915" s="76"/>
      <c r="J915" s="7"/>
      <c r="K915" s="76"/>
      <c r="O915" s="76"/>
      <c r="S915" s="76"/>
    </row>
    <row r="916" spans="1:19" ht="12.75" customHeight="1" x14ac:dyDescent="0.4">
      <c r="A916" s="2"/>
      <c r="B916" s="99"/>
      <c r="C916" s="76"/>
      <c r="F916" s="7"/>
      <c r="G916" s="76"/>
      <c r="J916" s="7"/>
      <c r="K916" s="76"/>
      <c r="O916" s="76"/>
      <c r="S916" s="76"/>
    </row>
    <row r="917" spans="1:19" ht="12.75" customHeight="1" x14ac:dyDescent="0.4">
      <c r="A917" s="2"/>
      <c r="B917" s="99"/>
      <c r="C917" s="76"/>
      <c r="F917" s="7"/>
      <c r="G917" s="76"/>
      <c r="J917" s="7"/>
      <c r="K917" s="76"/>
      <c r="O917" s="76"/>
      <c r="S917" s="76"/>
    </row>
    <row r="918" spans="1:19" ht="12.75" customHeight="1" x14ac:dyDescent="0.4">
      <c r="A918" s="2"/>
      <c r="B918" s="99"/>
      <c r="C918" s="76"/>
      <c r="F918" s="7"/>
      <c r="G918" s="76"/>
      <c r="J918" s="7"/>
      <c r="K918" s="76"/>
      <c r="O918" s="76"/>
      <c r="S918" s="76"/>
    </row>
    <row r="919" spans="1:19" ht="12.75" customHeight="1" x14ac:dyDescent="0.4">
      <c r="A919" s="2"/>
      <c r="B919" s="99"/>
      <c r="C919" s="76"/>
      <c r="F919" s="7"/>
      <c r="G919" s="76"/>
      <c r="J919" s="7"/>
      <c r="K919" s="76"/>
      <c r="O919" s="76"/>
      <c r="S919" s="76"/>
    </row>
    <row r="920" spans="1:19" ht="12.75" customHeight="1" x14ac:dyDescent="0.4">
      <c r="A920" s="2"/>
      <c r="B920" s="99"/>
      <c r="C920" s="76"/>
      <c r="F920" s="7"/>
      <c r="G920" s="76"/>
      <c r="J920" s="7"/>
      <c r="K920" s="76"/>
      <c r="O920" s="76"/>
      <c r="S920" s="76"/>
    </row>
    <row r="921" spans="1:19" ht="12.75" customHeight="1" x14ac:dyDescent="0.4">
      <c r="A921" s="2"/>
      <c r="B921" s="99"/>
      <c r="C921" s="76"/>
      <c r="F921" s="7"/>
      <c r="G921" s="76"/>
      <c r="J921" s="7"/>
      <c r="K921" s="76"/>
      <c r="O921" s="76"/>
      <c r="S921" s="76"/>
    </row>
    <row r="922" spans="1:19" ht="12.75" customHeight="1" x14ac:dyDescent="0.4">
      <c r="A922" s="2"/>
      <c r="B922" s="99"/>
      <c r="C922" s="76"/>
      <c r="F922" s="7"/>
      <c r="G922" s="76"/>
      <c r="J922" s="7"/>
      <c r="K922" s="76"/>
      <c r="O922" s="76"/>
      <c r="S922" s="76"/>
    </row>
    <row r="923" spans="1:19" ht="12.75" customHeight="1" x14ac:dyDescent="0.4">
      <c r="A923" s="2"/>
      <c r="B923" s="99"/>
      <c r="C923" s="76"/>
      <c r="F923" s="7"/>
      <c r="G923" s="76"/>
      <c r="J923" s="7"/>
      <c r="K923" s="76"/>
      <c r="O923" s="76"/>
      <c r="S923" s="76"/>
    </row>
    <row r="924" spans="1:19" ht="12.75" customHeight="1" x14ac:dyDescent="0.4">
      <c r="A924" s="2"/>
      <c r="B924" s="99"/>
      <c r="C924" s="76"/>
      <c r="F924" s="7"/>
      <c r="G924" s="76"/>
      <c r="J924" s="7"/>
      <c r="K924" s="76"/>
      <c r="O924" s="76"/>
      <c r="S924" s="76"/>
    </row>
    <row r="925" spans="1:19" ht="12.75" customHeight="1" x14ac:dyDescent="0.4">
      <c r="A925" s="2"/>
      <c r="B925" s="99"/>
      <c r="C925" s="76"/>
      <c r="F925" s="7"/>
      <c r="G925" s="76"/>
      <c r="J925" s="7"/>
      <c r="K925" s="76"/>
      <c r="O925" s="76"/>
      <c r="S925" s="76"/>
    </row>
    <row r="926" spans="1:19" ht="12.75" customHeight="1" x14ac:dyDescent="0.4">
      <c r="A926" s="2"/>
      <c r="B926" s="99"/>
      <c r="C926" s="76"/>
      <c r="F926" s="7"/>
      <c r="G926" s="76"/>
      <c r="J926" s="7"/>
      <c r="K926" s="76"/>
      <c r="O926" s="76"/>
      <c r="S926" s="76"/>
    </row>
    <row r="927" spans="1:19" ht="12.75" customHeight="1" x14ac:dyDescent="0.4">
      <c r="A927" s="2"/>
      <c r="B927" s="99"/>
      <c r="C927" s="76"/>
      <c r="F927" s="7"/>
      <c r="G927" s="76"/>
      <c r="J927" s="7"/>
      <c r="K927" s="76"/>
      <c r="O927" s="76"/>
      <c r="S927" s="76"/>
    </row>
    <row r="928" spans="1:19" ht="12.75" customHeight="1" x14ac:dyDescent="0.4">
      <c r="A928" s="2"/>
      <c r="B928" s="99"/>
      <c r="C928" s="76"/>
      <c r="F928" s="7"/>
      <c r="G928" s="76"/>
      <c r="J928" s="7"/>
      <c r="K928" s="76"/>
      <c r="O928" s="76"/>
      <c r="S928" s="76"/>
    </row>
    <row r="929" spans="1:19" ht="12.75" customHeight="1" x14ac:dyDescent="0.4">
      <c r="A929" s="2"/>
      <c r="B929" s="99"/>
      <c r="C929" s="76"/>
      <c r="F929" s="7"/>
      <c r="G929" s="76"/>
      <c r="J929" s="7"/>
      <c r="K929" s="76"/>
      <c r="O929" s="76"/>
      <c r="S929" s="76"/>
    </row>
    <row r="930" spans="1:19" ht="12.75" customHeight="1" x14ac:dyDescent="0.4">
      <c r="A930" s="2"/>
      <c r="B930" s="99"/>
      <c r="C930" s="76"/>
      <c r="F930" s="7"/>
      <c r="G930" s="76"/>
      <c r="J930" s="7"/>
      <c r="K930" s="76"/>
      <c r="O930" s="76"/>
      <c r="S930" s="76"/>
    </row>
    <row r="931" spans="1:19" ht="12.75" customHeight="1" x14ac:dyDescent="0.4">
      <c r="A931" s="2"/>
      <c r="B931" s="99"/>
      <c r="C931" s="76"/>
      <c r="F931" s="7"/>
      <c r="G931" s="76"/>
      <c r="J931" s="7"/>
      <c r="K931" s="76"/>
      <c r="O931" s="76"/>
      <c r="S931" s="76"/>
    </row>
    <row r="932" spans="1:19" ht="12.75" customHeight="1" x14ac:dyDescent="0.4">
      <c r="A932" s="2"/>
      <c r="B932" s="99"/>
      <c r="C932" s="76"/>
      <c r="F932" s="7"/>
      <c r="G932" s="76"/>
      <c r="J932" s="7"/>
      <c r="K932" s="76"/>
      <c r="O932" s="76"/>
      <c r="S932" s="76"/>
    </row>
    <row r="933" spans="1:19" ht="12.75" customHeight="1" x14ac:dyDescent="0.4">
      <c r="A933" s="2"/>
      <c r="B933" s="99"/>
      <c r="C933" s="76"/>
      <c r="F933" s="7"/>
      <c r="G933" s="76"/>
      <c r="J933" s="7"/>
      <c r="K933" s="76"/>
      <c r="O933" s="76"/>
      <c r="S933" s="76"/>
    </row>
    <row r="934" spans="1:19" ht="12.75" customHeight="1" x14ac:dyDescent="0.4">
      <c r="A934" s="2"/>
      <c r="B934" s="99"/>
      <c r="C934" s="76"/>
      <c r="F934" s="7"/>
      <c r="G934" s="76"/>
      <c r="J934" s="7"/>
      <c r="K934" s="76"/>
      <c r="O934" s="76"/>
      <c r="S934" s="76"/>
    </row>
    <row r="935" spans="1:19" ht="12.75" customHeight="1" x14ac:dyDescent="0.4">
      <c r="A935" s="2"/>
      <c r="B935" s="99"/>
      <c r="C935" s="76"/>
      <c r="F935" s="7"/>
      <c r="G935" s="76"/>
      <c r="J935" s="7"/>
      <c r="K935" s="76"/>
      <c r="O935" s="76"/>
      <c r="S935" s="76"/>
    </row>
    <row r="936" spans="1:19" ht="12.75" customHeight="1" x14ac:dyDescent="0.4">
      <c r="A936" s="2"/>
      <c r="B936" s="99"/>
      <c r="C936" s="76"/>
      <c r="F936" s="7"/>
      <c r="G936" s="76"/>
      <c r="J936" s="7"/>
      <c r="K936" s="76"/>
      <c r="O936" s="76"/>
      <c r="S936" s="76"/>
    </row>
    <row r="937" spans="1:19" ht="12.75" customHeight="1" x14ac:dyDescent="0.4">
      <c r="A937" s="2"/>
      <c r="B937" s="99"/>
      <c r="C937" s="76"/>
      <c r="F937" s="7"/>
      <c r="G937" s="76"/>
      <c r="J937" s="7"/>
      <c r="K937" s="76"/>
      <c r="O937" s="76"/>
      <c r="S937" s="76"/>
    </row>
    <row r="938" spans="1:19" ht="12.75" customHeight="1" x14ac:dyDescent="0.4">
      <c r="A938" s="2"/>
      <c r="B938" s="99"/>
      <c r="C938" s="76"/>
      <c r="F938" s="7"/>
      <c r="G938" s="76"/>
      <c r="J938" s="7"/>
      <c r="K938" s="76"/>
      <c r="O938" s="76"/>
      <c r="S938" s="76"/>
    </row>
    <row r="939" spans="1:19" ht="12.75" customHeight="1" x14ac:dyDescent="0.4">
      <c r="A939" s="2"/>
      <c r="B939" s="99"/>
      <c r="C939" s="76"/>
      <c r="F939" s="7"/>
      <c r="G939" s="76"/>
      <c r="J939" s="7"/>
      <c r="K939" s="76"/>
      <c r="O939" s="76"/>
      <c r="S939" s="76"/>
    </row>
    <row r="940" spans="1:19" ht="12.75" customHeight="1" x14ac:dyDescent="0.4">
      <c r="A940" s="2"/>
      <c r="B940" s="99"/>
      <c r="C940" s="76"/>
      <c r="F940" s="7"/>
      <c r="G940" s="76"/>
      <c r="J940" s="7"/>
      <c r="K940" s="76"/>
      <c r="O940" s="76"/>
      <c r="S940" s="76"/>
    </row>
    <row r="941" spans="1:19" ht="12.75" customHeight="1" x14ac:dyDescent="0.4">
      <c r="A941" s="2"/>
      <c r="B941" s="99"/>
      <c r="C941" s="76"/>
      <c r="F941" s="7"/>
      <c r="G941" s="76"/>
      <c r="J941" s="7"/>
      <c r="K941" s="76"/>
      <c r="O941" s="76"/>
      <c r="S941" s="76"/>
    </row>
    <row r="942" spans="1:19" ht="12.75" customHeight="1" x14ac:dyDescent="0.4">
      <c r="A942" s="2"/>
      <c r="B942" s="99"/>
      <c r="C942" s="76"/>
      <c r="F942" s="7"/>
      <c r="G942" s="76"/>
      <c r="J942" s="7"/>
      <c r="K942" s="76"/>
      <c r="O942" s="76"/>
      <c r="S942" s="76"/>
    </row>
    <row r="943" spans="1:19" ht="12.75" customHeight="1" x14ac:dyDescent="0.4">
      <c r="A943" s="2"/>
      <c r="B943" s="99"/>
      <c r="C943" s="76"/>
      <c r="F943" s="7"/>
      <c r="G943" s="76"/>
      <c r="J943" s="7"/>
      <c r="K943" s="76"/>
      <c r="O943" s="76"/>
      <c r="S943" s="76"/>
    </row>
    <row r="944" spans="1:19" ht="12.75" customHeight="1" x14ac:dyDescent="0.4">
      <c r="A944" s="2"/>
      <c r="B944" s="99"/>
      <c r="C944" s="76"/>
      <c r="F944" s="7"/>
      <c r="G944" s="76"/>
      <c r="J944" s="7"/>
      <c r="K944" s="76"/>
      <c r="O944" s="76"/>
      <c r="S944" s="76"/>
    </row>
    <row r="945" spans="1:19" ht="12.75" customHeight="1" x14ac:dyDescent="0.4">
      <c r="A945" s="2"/>
      <c r="B945" s="99"/>
      <c r="C945" s="76"/>
      <c r="F945" s="7"/>
      <c r="G945" s="76"/>
      <c r="J945" s="7"/>
      <c r="K945" s="76"/>
      <c r="O945" s="76"/>
      <c r="S945" s="76"/>
    </row>
    <row r="946" spans="1:19" ht="12.75" customHeight="1" x14ac:dyDescent="0.4">
      <c r="A946" s="2"/>
      <c r="B946" s="99"/>
      <c r="C946" s="76"/>
      <c r="F946" s="7"/>
      <c r="G946" s="76"/>
      <c r="J946" s="7"/>
      <c r="K946" s="76"/>
      <c r="O946" s="76"/>
      <c r="S946" s="76"/>
    </row>
    <row r="947" spans="1:19" ht="12.75" customHeight="1" x14ac:dyDescent="0.4">
      <c r="A947" s="2"/>
      <c r="B947" s="99"/>
      <c r="C947" s="76"/>
      <c r="F947" s="7"/>
      <c r="G947" s="76"/>
      <c r="J947" s="7"/>
      <c r="K947" s="76"/>
      <c r="O947" s="76"/>
      <c r="S947" s="76"/>
    </row>
    <row r="948" spans="1:19" ht="12.75" customHeight="1" x14ac:dyDescent="0.4">
      <c r="A948" s="2"/>
      <c r="B948" s="99"/>
      <c r="C948" s="76"/>
      <c r="F948" s="7"/>
      <c r="G948" s="76"/>
      <c r="J948" s="7"/>
      <c r="K948" s="76"/>
      <c r="O948" s="76"/>
      <c r="S948" s="76"/>
    </row>
    <row r="949" spans="1:19" ht="12.75" customHeight="1" x14ac:dyDescent="0.4">
      <c r="A949" s="2"/>
      <c r="B949" s="99"/>
      <c r="C949" s="76"/>
      <c r="F949" s="7"/>
      <c r="G949" s="76"/>
      <c r="J949" s="7"/>
      <c r="K949" s="76"/>
      <c r="O949" s="76"/>
      <c r="S949" s="76"/>
    </row>
    <row r="950" spans="1:19" ht="12.75" customHeight="1" x14ac:dyDescent="0.4">
      <c r="A950" s="2"/>
      <c r="B950" s="99"/>
      <c r="C950" s="76"/>
      <c r="F950" s="7"/>
      <c r="G950" s="76"/>
      <c r="J950" s="7"/>
      <c r="K950" s="76"/>
      <c r="O950" s="76"/>
      <c r="S950" s="76"/>
    </row>
    <row r="951" spans="1:19" ht="12.75" customHeight="1" x14ac:dyDescent="0.4">
      <c r="A951" s="2"/>
      <c r="B951" s="99"/>
      <c r="C951" s="76"/>
      <c r="F951" s="7"/>
      <c r="G951" s="76"/>
      <c r="J951" s="7"/>
      <c r="K951" s="76"/>
      <c r="O951" s="76"/>
      <c r="S951" s="76"/>
    </row>
    <row r="952" spans="1:19" ht="12.75" customHeight="1" x14ac:dyDescent="0.4">
      <c r="A952" s="2"/>
      <c r="B952" s="99"/>
      <c r="C952" s="76"/>
      <c r="F952" s="7"/>
      <c r="G952" s="76"/>
      <c r="J952" s="7"/>
      <c r="K952" s="76"/>
      <c r="O952" s="76"/>
      <c r="S952" s="76"/>
    </row>
    <row r="953" spans="1:19" ht="12.75" customHeight="1" x14ac:dyDescent="0.4">
      <c r="A953" s="2"/>
      <c r="B953" s="99"/>
      <c r="C953" s="76"/>
      <c r="F953" s="7"/>
      <c r="G953" s="76"/>
      <c r="J953" s="7"/>
      <c r="K953" s="76"/>
      <c r="O953" s="76"/>
      <c r="S953" s="76"/>
    </row>
    <row r="954" spans="1:19" ht="12.75" customHeight="1" x14ac:dyDescent="0.4">
      <c r="A954" s="2"/>
      <c r="B954" s="99"/>
      <c r="C954" s="76"/>
      <c r="F954" s="7"/>
      <c r="G954" s="76"/>
      <c r="J954" s="7"/>
      <c r="K954" s="76"/>
      <c r="O954" s="76"/>
      <c r="S954" s="76"/>
    </row>
    <row r="955" spans="1:19" ht="12.75" customHeight="1" x14ac:dyDescent="0.4">
      <c r="A955" s="2"/>
      <c r="B955" s="99"/>
      <c r="C955" s="76"/>
      <c r="F955" s="7"/>
      <c r="G955" s="76"/>
      <c r="J955" s="7"/>
      <c r="K955" s="76"/>
      <c r="O955" s="76"/>
      <c r="S955" s="76"/>
    </row>
    <row r="956" spans="1:19" ht="12.75" customHeight="1" x14ac:dyDescent="0.4">
      <c r="A956" s="2"/>
      <c r="B956" s="99"/>
      <c r="C956" s="76"/>
      <c r="F956" s="7"/>
      <c r="G956" s="76"/>
      <c r="J956" s="7"/>
      <c r="K956" s="76"/>
      <c r="O956" s="76"/>
      <c r="S956" s="76"/>
    </row>
    <row r="957" spans="1:19" ht="12.75" customHeight="1" x14ac:dyDescent="0.4">
      <c r="A957" s="2"/>
      <c r="B957" s="99"/>
      <c r="C957" s="76"/>
      <c r="F957" s="7"/>
      <c r="G957" s="76"/>
      <c r="J957" s="7"/>
      <c r="K957" s="76"/>
      <c r="O957" s="76"/>
      <c r="S957" s="76"/>
    </row>
    <row r="958" spans="1:19" ht="12.75" customHeight="1" x14ac:dyDescent="0.4">
      <c r="A958" s="2"/>
      <c r="B958" s="99"/>
      <c r="C958" s="76"/>
      <c r="F958" s="7"/>
      <c r="G958" s="76"/>
      <c r="J958" s="7"/>
      <c r="K958" s="76"/>
      <c r="O958" s="76"/>
      <c r="S958" s="76"/>
    </row>
    <row r="959" spans="1:19" ht="12.75" customHeight="1" x14ac:dyDescent="0.4">
      <c r="A959" s="2"/>
      <c r="B959" s="99"/>
      <c r="C959" s="76"/>
      <c r="F959" s="7"/>
      <c r="G959" s="76"/>
      <c r="J959" s="7"/>
      <c r="K959" s="76"/>
      <c r="O959" s="76"/>
      <c r="S959" s="76"/>
    </row>
    <row r="960" spans="1:19" ht="12.75" customHeight="1" x14ac:dyDescent="0.4">
      <c r="A960" s="2"/>
      <c r="B960" s="99"/>
      <c r="C960" s="76"/>
      <c r="F960" s="7"/>
      <c r="G960" s="76"/>
      <c r="J960" s="7"/>
      <c r="K960" s="76"/>
      <c r="O960" s="76"/>
      <c r="S960" s="76"/>
    </row>
    <row r="961" spans="1:19" ht="12.75" customHeight="1" x14ac:dyDescent="0.4">
      <c r="A961" s="2"/>
      <c r="B961" s="99"/>
      <c r="C961" s="76"/>
      <c r="F961" s="7"/>
      <c r="G961" s="76"/>
      <c r="J961" s="7"/>
      <c r="K961" s="76"/>
      <c r="O961" s="76"/>
      <c r="S961" s="76"/>
    </row>
    <row r="962" spans="1:19" ht="12.75" customHeight="1" x14ac:dyDescent="0.4">
      <c r="A962" s="2"/>
      <c r="B962" s="99"/>
      <c r="C962" s="76"/>
      <c r="F962" s="7"/>
      <c r="G962" s="76"/>
      <c r="J962" s="7"/>
      <c r="K962" s="76"/>
      <c r="O962" s="76"/>
      <c r="S962" s="76"/>
    </row>
    <row r="963" spans="1:19" ht="12.75" customHeight="1" x14ac:dyDescent="0.4">
      <c r="A963" s="2"/>
      <c r="B963" s="99"/>
      <c r="C963" s="76"/>
      <c r="F963" s="7"/>
      <c r="G963" s="76"/>
      <c r="J963" s="7"/>
      <c r="K963" s="76"/>
      <c r="O963" s="76"/>
      <c r="S963" s="76"/>
    </row>
    <row r="964" spans="1:19" ht="12.75" customHeight="1" x14ac:dyDescent="0.4">
      <c r="A964" s="2"/>
      <c r="B964" s="99"/>
      <c r="C964" s="76"/>
      <c r="F964" s="7"/>
      <c r="G964" s="76"/>
      <c r="J964" s="7"/>
      <c r="K964" s="76"/>
      <c r="O964" s="76"/>
      <c r="S964" s="76"/>
    </row>
    <row r="965" spans="1:19" ht="12.75" customHeight="1" x14ac:dyDescent="0.4">
      <c r="A965" s="2"/>
      <c r="B965" s="99"/>
      <c r="C965" s="76"/>
      <c r="F965" s="7"/>
      <c r="G965" s="76"/>
      <c r="J965" s="7"/>
      <c r="K965" s="76"/>
      <c r="O965" s="76"/>
      <c r="S965" s="76"/>
    </row>
    <row r="966" spans="1:19" ht="12.75" customHeight="1" x14ac:dyDescent="0.4">
      <c r="A966" s="2"/>
      <c r="B966" s="99"/>
      <c r="C966" s="76"/>
      <c r="F966" s="7"/>
      <c r="G966" s="76"/>
      <c r="J966" s="7"/>
      <c r="K966" s="76"/>
      <c r="O966" s="76"/>
      <c r="S966" s="76"/>
    </row>
    <row r="967" spans="1:19" ht="12.75" customHeight="1" x14ac:dyDescent="0.4">
      <c r="A967" s="2"/>
      <c r="B967" s="99"/>
      <c r="C967" s="76"/>
      <c r="F967" s="7"/>
      <c r="G967" s="76"/>
      <c r="J967" s="7"/>
      <c r="K967" s="76"/>
      <c r="O967" s="76"/>
      <c r="S967" s="76"/>
    </row>
    <row r="968" spans="1:19" ht="12.75" customHeight="1" x14ac:dyDescent="0.4">
      <c r="A968" s="2"/>
      <c r="B968" s="99"/>
      <c r="C968" s="76"/>
      <c r="F968" s="7"/>
      <c r="G968" s="76"/>
      <c r="J968" s="7"/>
      <c r="K968" s="76"/>
      <c r="O968" s="76"/>
      <c r="S968" s="76"/>
    </row>
    <row r="969" spans="1:19" ht="12.75" customHeight="1" x14ac:dyDescent="0.4">
      <c r="A969" s="2"/>
      <c r="B969" s="99"/>
      <c r="C969" s="76"/>
      <c r="F969" s="7"/>
      <c r="G969" s="76"/>
      <c r="J969" s="7"/>
      <c r="K969" s="76"/>
      <c r="O969" s="76"/>
      <c r="S969" s="76"/>
    </row>
    <row r="970" spans="1:19" ht="12.75" customHeight="1" x14ac:dyDescent="0.4">
      <c r="A970" s="2"/>
      <c r="B970" s="99"/>
      <c r="C970" s="76"/>
      <c r="F970" s="7"/>
      <c r="G970" s="76"/>
      <c r="J970" s="7"/>
      <c r="K970" s="76"/>
      <c r="O970" s="76"/>
      <c r="S970" s="76"/>
    </row>
    <row r="971" spans="1:19" ht="12.75" customHeight="1" x14ac:dyDescent="0.4">
      <c r="A971" s="2"/>
      <c r="B971" s="99"/>
      <c r="C971" s="76"/>
      <c r="F971" s="7"/>
      <c r="G971" s="76"/>
      <c r="J971" s="7"/>
      <c r="K971" s="76"/>
      <c r="O971" s="76"/>
      <c r="S971" s="76"/>
    </row>
    <row r="972" spans="1:19" ht="12.75" customHeight="1" x14ac:dyDescent="0.4">
      <c r="A972" s="2"/>
      <c r="B972" s="99"/>
      <c r="C972" s="76"/>
      <c r="F972" s="7"/>
      <c r="G972" s="76"/>
      <c r="J972" s="7"/>
      <c r="K972" s="76"/>
      <c r="O972" s="76"/>
      <c r="S972" s="76"/>
    </row>
    <row r="973" spans="1:19" ht="12.75" customHeight="1" x14ac:dyDescent="0.4">
      <c r="A973" s="2"/>
      <c r="B973" s="99"/>
      <c r="C973" s="76"/>
      <c r="F973" s="7"/>
      <c r="G973" s="76"/>
      <c r="J973" s="7"/>
      <c r="K973" s="76"/>
      <c r="O973" s="76"/>
      <c r="S973" s="76"/>
    </row>
    <row r="974" spans="1:19" ht="12.75" customHeight="1" x14ac:dyDescent="0.4">
      <c r="A974" s="2"/>
      <c r="B974" s="99"/>
      <c r="C974" s="76"/>
      <c r="F974" s="7"/>
      <c r="G974" s="76"/>
      <c r="J974" s="7"/>
      <c r="K974" s="76"/>
      <c r="O974" s="76"/>
      <c r="S974" s="76"/>
    </row>
    <row r="975" spans="1:19" ht="12.75" customHeight="1" x14ac:dyDescent="0.4">
      <c r="A975" s="2"/>
      <c r="B975" s="99"/>
      <c r="C975" s="76"/>
      <c r="F975" s="7"/>
      <c r="G975" s="76"/>
      <c r="J975" s="7"/>
      <c r="K975" s="76"/>
      <c r="O975" s="76"/>
      <c r="S975" s="76"/>
    </row>
    <row r="976" spans="1:19" ht="12.75" customHeight="1" x14ac:dyDescent="0.4">
      <c r="A976" s="2"/>
      <c r="B976" s="99"/>
      <c r="C976" s="76"/>
      <c r="F976" s="7"/>
      <c r="G976" s="76"/>
      <c r="J976" s="7"/>
      <c r="K976" s="76"/>
      <c r="O976" s="76"/>
      <c r="S976" s="76"/>
    </row>
    <row r="977" spans="1:19" ht="12.75" customHeight="1" x14ac:dyDescent="0.4">
      <c r="A977" s="2"/>
      <c r="B977" s="99"/>
      <c r="C977" s="76"/>
      <c r="F977" s="7"/>
      <c r="G977" s="76"/>
      <c r="J977" s="7"/>
      <c r="K977" s="76"/>
      <c r="O977" s="76"/>
      <c r="S977" s="76"/>
    </row>
    <row r="978" spans="1:19" ht="12.75" customHeight="1" x14ac:dyDescent="0.4">
      <c r="A978" s="2"/>
      <c r="B978" s="99"/>
      <c r="C978" s="76"/>
      <c r="F978" s="7"/>
      <c r="G978" s="76"/>
      <c r="J978" s="7"/>
      <c r="K978" s="76"/>
      <c r="O978" s="76"/>
      <c r="S978" s="76"/>
    </row>
    <row r="979" spans="1:19" ht="12.75" customHeight="1" x14ac:dyDescent="0.4">
      <c r="A979" s="2"/>
      <c r="B979" s="99"/>
      <c r="C979" s="76"/>
      <c r="F979" s="7"/>
      <c r="G979" s="76"/>
      <c r="J979" s="7"/>
      <c r="K979" s="76"/>
      <c r="O979" s="76"/>
      <c r="S979" s="76"/>
    </row>
    <row r="980" spans="1:19" ht="12.75" customHeight="1" x14ac:dyDescent="0.4">
      <c r="A980" s="2"/>
      <c r="B980" s="99"/>
      <c r="C980" s="76"/>
      <c r="F980" s="7"/>
      <c r="G980" s="76"/>
      <c r="J980" s="7"/>
      <c r="K980" s="76"/>
      <c r="O980" s="76"/>
      <c r="S980" s="76"/>
    </row>
    <row r="981" spans="1:19" ht="12.75" customHeight="1" x14ac:dyDescent="0.4">
      <c r="A981" s="2"/>
      <c r="B981" s="99"/>
      <c r="C981" s="76"/>
      <c r="F981" s="7"/>
      <c r="G981" s="76"/>
      <c r="J981" s="7"/>
      <c r="K981" s="76"/>
      <c r="O981" s="76"/>
      <c r="S981" s="76"/>
    </row>
    <row r="982" spans="1:19" ht="12.75" customHeight="1" x14ac:dyDescent="0.4">
      <c r="A982" s="2"/>
      <c r="B982" s="99"/>
      <c r="C982" s="76"/>
      <c r="F982" s="7"/>
      <c r="G982" s="76"/>
      <c r="J982" s="7"/>
      <c r="K982" s="76"/>
      <c r="O982" s="76"/>
      <c r="S982" s="76"/>
    </row>
    <row r="983" spans="1:19" ht="12.75" customHeight="1" x14ac:dyDescent="0.4">
      <c r="A983" s="2"/>
      <c r="B983" s="99"/>
      <c r="C983" s="76"/>
      <c r="F983" s="7"/>
      <c r="G983" s="76"/>
      <c r="J983" s="7"/>
      <c r="K983" s="76"/>
      <c r="O983" s="76"/>
      <c r="S983" s="76"/>
    </row>
    <row r="984" spans="1:19" ht="12.75" customHeight="1" x14ac:dyDescent="0.4">
      <c r="A984" s="2"/>
      <c r="B984" s="99"/>
      <c r="C984" s="76"/>
      <c r="F984" s="7"/>
      <c r="G984" s="76"/>
      <c r="J984" s="7"/>
      <c r="K984" s="76"/>
      <c r="O984" s="76"/>
      <c r="S984" s="76"/>
    </row>
    <row r="985" spans="1:19" ht="12.75" customHeight="1" x14ac:dyDescent="0.4">
      <c r="A985" s="2"/>
      <c r="B985" s="99"/>
      <c r="C985" s="76"/>
      <c r="F985" s="7"/>
      <c r="G985" s="76"/>
      <c r="J985" s="7"/>
      <c r="K985" s="76"/>
      <c r="O985" s="76"/>
      <c r="S985" s="76"/>
    </row>
    <row r="986" spans="1:19" ht="12.75" customHeight="1" x14ac:dyDescent="0.4">
      <c r="A986" s="2"/>
      <c r="B986" s="99"/>
      <c r="C986" s="76"/>
      <c r="F986" s="7"/>
      <c r="G986" s="76"/>
      <c r="J986" s="7"/>
      <c r="K986" s="76"/>
      <c r="O986" s="76"/>
      <c r="S986" s="76"/>
    </row>
    <row r="987" spans="1:19" ht="12.75" customHeight="1" x14ac:dyDescent="0.4">
      <c r="A987" s="2"/>
      <c r="B987" s="99"/>
      <c r="C987" s="76"/>
      <c r="F987" s="7"/>
      <c r="G987" s="76"/>
      <c r="J987" s="7"/>
      <c r="K987" s="76"/>
      <c r="O987" s="76"/>
      <c r="S987" s="76"/>
    </row>
    <row r="988" spans="1:19" ht="12.75" customHeight="1" x14ac:dyDescent="0.4">
      <c r="A988" s="2"/>
      <c r="B988" s="99"/>
      <c r="C988" s="76"/>
      <c r="F988" s="7"/>
      <c r="G988" s="76"/>
      <c r="J988" s="7"/>
      <c r="K988" s="76"/>
      <c r="O988" s="76"/>
      <c r="S988" s="76"/>
    </row>
    <row r="989" spans="1:19" ht="12.75" customHeight="1" x14ac:dyDescent="0.4">
      <c r="A989" s="2"/>
      <c r="B989" s="99"/>
      <c r="C989" s="76"/>
      <c r="F989" s="7"/>
      <c r="G989" s="76"/>
      <c r="J989" s="7"/>
      <c r="K989" s="76"/>
      <c r="O989" s="76"/>
      <c r="S989" s="76"/>
    </row>
    <row r="990" spans="1:19" ht="12.75" customHeight="1" x14ac:dyDescent="0.4">
      <c r="A990" s="2"/>
      <c r="B990" s="99"/>
      <c r="C990" s="76"/>
      <c r="F990" s="7"/>
      <c r="G990" s="76"/>
      <c r="J990" s="7"/>
      <c r="K990" s="76"/>
      <c r="O990" s="76"/>
      <c r="S990" s="76"/>
    </row>
    <row r="991" spans="1:19" ht="12.75" customHeight="1" x14ac:dyDescent="0.4">
      <c r="A991" s="2"/>
      <c r="B991" s="99"/>
      <c r="C991" s="76"/>
      <c r="F991" s="7"/>
      <c r="G991" s="76"/>
      <c r="J991" s="7"/>
      <c r="K991" s="76"/>
      <c r="O991" s="76"/>
      <c r="S991" s="76"/>
    </row>
    <row r="992" spans="1:19" ht="12.75" customHeight="1" x14ac:dyDescent="0.4">
      <c r="A992" s="2"/>
      <c r="B992" s="99"/>
      <c r="C992" s="76"/>
      <c r="F992" s="7"/>
      <c r="G992" s="76"/>
      <c r="J992" s="7"/>
      <c r="K992" s="76"/>
      <c r="O992" s="76"/>
      <c r="S992" s="76"/>
    </row>
    <row r="993" spans="1:19" ht="12.75" customHeight="1" x14ac:dyDescent="0.4">
      <c r="A993" s="2"/>
      <c r="B993" s="99"/>
      <c r="C993" s="76"/>
      <c r="F993" s="7"/>
      <c r="G993" s="76"/>
      <c r="J993" s="7"/>
      <c r="K993" s="76"/>
      <c r="O993" s="76"/>
      <c r="S993" s="76"/>
    </row>
    <row r="994" spans="1:19" ht="12.75" customHeight="1" x14ac:dyDescent="0.4">
      <c r="A994" s="2"/>
      <c r="B994" s="99"/>
      <c r="C994" s="76"/>
      <c r="F994" s="7"/>
      <c r="G994" s="76"/>
      <c r="J994" s="7"/>
      <c r="K994" s="76"/>
      <c r="O994" s="76"/>
      <c r="S994" s="76"/>
    </row>
    <row r="995" spans="1:19" ht="12.75" customHeight="1" x14ac:dyDescent="0.4">
      <c r="A995" s="2"/>
      <c r="B995" s="99"/>
      <c r="C995" s="76"/>
      <c r="F995" s="7"/>
      <c r="G995" s="76"/>
      <c r="J995" s="7"/>
      <c r="K995" s="76"/>
      <c r="O995" s="76"/>
      <c r="S995" s="76"/>
    </row>
    <row r="996" spans="1:19" ht="12.75" customHeight="1" x14ac:dyDescent="0.4">
      <c r="A996" s="2"/>
      <c r="B996" s="99"/>
      <c r="C996" s="76"/>
      <c r="F996" s="7"/>
      <c r="G996" s="76"/>
      <c r="J996" s="7"/>
      <c r="K996" s="76"/>
      <c r="O996" s="76"/>
      <c r="S996" s="76"/>
    </row>
    <row r="997" spans="1:19" ht="12.75" customHeight="1" x14ac:dyDescent="0.4">
      <c r="A997" s="2"/>
      <c r="B997" s="99"/>
      <c r="C997" s="76"/>
      <c r="F997" s="7"/>
      <c r="G997" s="76"/>
      <c r="J997" s="7"/>
      <c r="K997" s="76"/>
      <c r="O997" s="76"/>
      <c r="S997" s="76"/>
    </row>
    <row r="998" spans="1:19" ht="12.75" customHeight="1" x14ac:dyDescent="0.4">
      <c r="A998" s="2"/>
      <c r="B998" s="99"/>
      <c r="C998" s="76"/>
      <c r="F998" s="7"/>
      <c r="G998" s="76"/>
      <c r="J998" s="7"/>
      <c r="K998" s="76"/>
      <c r="O998" s="76"/>
      <c r="S998" s="76"/>
    </row>
    <row r="999" spans="1:19" ht="12.75" customHeight="1" x14ac:dyDescent="0.4">
      <c r="A999" s="2"/>
      <c r="B999" s="99"/>
      <c r="C999" s="76"/>
      <c r="F999" s="7"/>
      <c r="G999" s="76"/>
      <c r="J999" s="7"/>
      <c r="K999" s="76"/>
      <c r="O999" s="76"/>
      <c r="S999" s="76"/>
    </row>
    <row r="1000" spans="1:19" ht="12.75" customHeight="1" x14ac:dyDescent="0.4">
      <c r="A1000" s="2"/>
      <c r="B1000" s="99"/>
      <c r="C1000" s="76"/>
      <c r="F1000" s="7"/>
      <c r="G1000" s="76"/>
      <c r="J1000" s="7"/>
      <c r="K1000" s="76"/>
      <c r="O1000" s="76"/>
      <c r="S1000" s="76"/>
    </row>
  </sheetData>
  <mergeCells count="8">
    <mergeCell ref="R51:S51"/>
    <mergeCell ref="N59:O59"/>
    <mergeCell ref="R62:U63"/>
    <mergeCell ref="N3:R4"/>
    <mergeCell ref="N5:R5"/>
    <mergeCell ref="R18:S18"/>
    <mergeCell ref="O30:S31"/>
    <mergeCell ref="R35:S35"/>
  </mergeCells>
  <pageMargins left="0.21" right="0.26" top="0.22" bottom="0.22" header="0" footer="0"/>
  <pageSetup paperSize="9" orientation="landscape"/>
  <rowBreaks count="1" manualBreakCount="1">
    <brk id="35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00"/>
  <sheetViews>
    <sheetView showGridLines="0" workbookViewId="0"/>
  </sheetViews>
  <sheetFormatPr defaultColWidth="12.59765625" defaultRowHeight="15" customHeight="1" x14ac:dyDescent="0.35"/>
  <cols>
    <col min="1" max="1" width="4.3984375" customWidth="1"/>
    <col min="2" max="2" width="23.73046875" customWidth="1"/>
    <col min="3" max="3" width="4.73046875" customWidth="1"/>
    <col min="4" max="5" width="0.73046875" customWidth="1"/>
    <col min="6" max="6" width="21.73046875" customWidth="1"/>
    <col min="7" max="7" width="4.73046875" customWidth="1"/>
    <col min="8" max="9" width="0.73046875" customWidth="1"/>
    <col min="10" max="10" width="21.73046875" customWidth="1"/>
    <col min="11" max="11" width="4.73046875" customWidth="1"/>
    <col min="12" max="12" width="0.73046875" customWidth="1"/>
    <col min="13" max="13" width="1" customWidth="1"/>
    <col min="14" max="14" width="21.73046875" customWidth="1"/>
    <col min="15" max="15" width="4.73046875" customWidth="1"/>
    <col min="16" max="16" width="1" customWidth="1"/>
    <col min="17" max="17" width="1.265625" customWidth="1"/>
    <col min="18" max="18" width="21.73046875" customWidth="1"/>
    <col min="19" max="19" width="4.73046875" customWidth="1"/>
    <col min="20" max="21" width="1" customWidth="1"/>
    <col min="22" max="22" width="20.73046875" customWidth="1"/>
    <col min="23" max="23" width="4.73046875" customWidth="1"/>
    <col min="24" max="25" width="0.73046875" customWidth="1"/>
    <col min="26" max="26" width="20.73046875" customWidth="1"/>
    <col min="27" max="27" width="5.265625" customWidth="1"/>
    <col min="28" max="29" width="8.73046875" customWidth="1"/>
  </cols>
  <sheetData>
    <row r="1" spans="1:29" ht="12.75" customHeight="1" x14ac:dyDescent="0.4">
      <c r="A1" s="2">
        <v>1</v>
      </c>
      <c r="B1" s="51" t="str">
        <f>VLOOKUP(A1+99,scores!F$1:G$198,2,FALSE)</f>
        <v>OTA Ako Sakapo</v>
      </c>
      <c r="C1" s="100">
        <v>1</v>
      </c>
      <c r="G1" s="21"/>
      <c r="K1" s="21"/>
      <c r="Z1" s="55" t="str">
        <f>IF(G2&gt;G3,"BYE",IF(G3&gt;G2,F2,1))</f>
        <v>BYE</v>
      </c>
      <c r="AA1" s="54">
        <f>VLOOKUP(Z1,scores!G$1:H$232,2,FALSE)</f>
        <v>211</v>
      </c>
      <c r="AB1" s="55">
        <f t="shared" ref="AB1:AB64" si="0">RANK(AA1,AA$1:AA$65,1)</f>
        <v>48</v>
      </c>
      <c r="AC1" s="55" t="str">
        <f t="shared" ref="AC1:AC64" si="1">Z1</f>
        <v>BYE</v>
      </c>
    </row>
    <row r="2" spans="1:29" ht="12.75" customHeight="1" x14ac:dyDescent="0.4">
      <c r="A2" s="2">
        <v>128</v>
      </c>
      <c r="B2" s="56" t="s">
        <v>694</v>
      </c>
      <c r="C2" s="100">
        <v>0</v>
      </c>
      <c r="D2" s="41"/>
      <c r="E2" s="57"/>
      <c r="F2" s="58" t="str">
        <f>IF(C1&gt;C2,B1,IF(C2&gt;C1,B2,""))</f>
        <v>OTA Ako Sakapo</v>
      </c>
      <c r="G2" s="59">
        <v>3</v>
      </c>
      <c r="H2" s="57"/>
      <c r="K2" s="21"/>
      <c r="Z2" s="53" t="str">
        <f>IF(C3&gt;C4,B4,IF(C4&gt;C3,B3,64))</f>
        <v>HOW Anthony Andrews</v>
      </c>
      <c r="AA2" s="54">
        <f>VLOOKUP(Z2,scores!G$1:H$232,2,FALSE)</f>
        <v>163</v>
      </c>
      <c r="AB2" s="55">
        <f t="shared" si="0"/>
        <v>25</v>
      </c>
      <c r="AC2" s="53" t="str">
        <f t="shared" si="1"/>
        <v>HOW Anthony Andrews</v>
      </c>
    </row>
    <row r="3" spans="1:29" ht="12.75" customHeight="1" x14ac:dyDescent="0.4">
      <c r="A3" s="2">
        <v>65</v>
      </c>
      <c r="B3" s="60" t="str">
        <f>VLOOKUP(A3+99,scores!F$1:G$198,2,FALSE)</f>
        <v>TOK Les Wilkinson</v>
      </c>
      <c r="C3" s="100">
        <v>3</v>
      </c>
      <c r="D3" s="36"/>
      <c r="F3" s="61" t="str">
        <f>IF(C3&gt;C4,B3,IF(C4&gt;C3,B4,""))</f>
        <v>TOK Les Wilkinson</v>
      </c>
      <c r="G3" s="59">
        <v>1</v>
      </c>
      <c r="H3" s="27"/>
      <c r="K3" s="21"/>
      <c r="O3" s="132" t="str">
        <f>sections!B1</f>
        <v>CNZ North Islands 2024</v>
      </c>
      <c r="P3" s="124"/>
      <c r="Q3" s="124"/>
      <c r="R3" s="124"/>
      <c r="S3" s="124"/>
      <c r="T3" s="124"/>
      <c r="U3" s="124"/>
      <c r="V3" s="124"/>
      <c r="Z3" s="53" t="str">
        <f>IF(C5&gt;C6,B6,IF(C6&gt;C5,B5,33))</f>
        <v>TGA Cynthia Thompson</v>
      </c>
      <c r="AA3" s="54">
        <f>VLOOKUP(Z3,scores!G$1:H$232,2,FALSE)</f>
        <v>195</v>
      </c>
      <c r="AB3" s="55">
        <f t="shared" si="0"/>
        <v>44</v>
      </c>
      <c r="AC3" s="53" t="str">
        <f t="shared" si="1"/>
        <v>TGA Cynthia Thompson</v>
      </c>
    </row>
    <row r="4" spans="1:29" ht="12.75" customHeight="1" x14ac:dyDescent="0.4">
      <c r="A4" s="2">
        <v>64</v>
      </c>
      <c r="B4" s="62" t="str">
        <f>VLOOKUP(A4+99,scores!F$1:G$198,2,FALSE)</f>
        <v>HOW Anthony Andrews</v>
      </c>
      <c r="C4" s="100">
        <v>2</v>
      </c>
      <c r="G4" s="21"/>
      <c r="H4" s="32"/>
      <c r="I4" s="57"/>
      <c r="J4" s="58" t="str">
        <f>IF(G2&gt;G3,F2,IF(G3&gt;G2,F3,""))</f>
        <v>OTA Ako Sakapo</v>
      </c>
      <c r="K4" s="101">
        <v>3</v>
      </c>
      <c r="L4" s="63"/>
      <c r="O4" s="124"/>
      <c r="P4" s="124"/>
      <c r="Q4" s="124"/>
      <c r="R4" s="124"/>
      <c r="S4" s="124"/>
      <c r="T4" s="124"/>
      <c r="U4" s="124"/>
      <c r="V4" s="124"/>
      <c r="Z4" s="53" t="str">
        <f>IF(C7&gt;C8,B8,IF(C8&gt;C7,B7,32))</f>
        <v>TGA Patuwai Woods</v>
      </c>
      <c r="AA4" s="54">
        <f>VLOOKUP(Z4,scores!G$1:H$232,2,FALSE)</f>
        <v>196</v>
      </c>
      <c r="AB4" s="55">
        <f t="shared" si="0"/>
        <v>45</v>
      </c>
      <c r="AC4" s="53" t="str">
        <f t="shared" si="1"/>
        <v>TGA Patuwai Woods</v>
      </c>
    </row>
    <row r="5" spans="1:29" ht="12.75" customHeight="1" x14ac:dyDescent="0.4">
      <c r="A5" s="2">
        <v>33</v>
      </c>
      <c r="B5" s="51" t="str">
        <f>VLOOKUP(A5+99,scores!F$1:G$198,2,FALSE)</f>
        <v>TGA Daniel Kaio</v>
      </c>
      <c r="C5" s="100">
        <v>3</v>
      </c>
      <c r="G5" s="21"/>
      <c r="H5" s="32"/>
      <c r="J5" s="61" t="str">
        <f>IF(G6&gt;G7,F6,IF(G7&gt;G6,F7,""))</f>
        <v>TGA Daniel Kaio</v>
      </c>
      <c r="K5" s="59">
        <v>2</v>
      </c>
      <c r="L5" s="27"/>
      <c r="O5" s="133" t="str">
        <f>sections!D1</f>
        <v>31/5/24 - 2/6/24</v>
      </c>
      <c r="P5" s="124"/>
      <c r="Q5" s="124"/>
      <c r="R5" s="124"/>
      <c r="S5" s="124"/>
      <c r="T5" s="124"/>
      <c r="U5" s="124"/>
      <c r="V5" s="124"/>
      <c r="Z5" s="53" t="str">
        <f>IF(G10&gt;G11,"BYE1",IF(G11&gt;G10,F10,17))</f>
        <v>HOW Nina Massold</v>
      </c>
      <c r="AA5" s="54">
        <f>VLOOKUP(Z5,scores!G$1:H$232,2,FALSE)</f>
        <v>116</v>
      </c>
      <c r="AB5" s="55">
        <f t="shared" si="0"/>
        <v>6</v>
      </c>
      <c r="AC5" s="53" t="str">
        <f t="shared" si="1"/>
        <v>HOW Nina Massold</v>
      </c>
    </row>
    <row r="6" spans="1:29" ht="12.75" customHeight="1" x14ac:dyDescent="0.4">
      <c r="A6" s="2">
        <v>96</v>
      </c>
      <c r="B6" s="65" t="str">
        <f>VLOOKUP(A6+99,scores!F$1:G$198,2,FALSE)</f>
        <v>TGA Cynthia Thompson</v>
      </c>
      <c r="C6" s="100">
        <v>2</v>
      </c>
      <c r="D6" s="41"/>
      <c r="E6" s="57"/>
      <c r="F6" s="66" t="str">
        <f>IF(C5&gt;C6,B5,IF(C6&gt;C5,B6,""))</f>
        <v>TGA Daniel Kaio</v>
      </c>
      <c r="G6" s="59">
        <v>3</v>
      </c>
      <c r="H6" s="36"/>
      <c r="K6" s="21"/>
      <c r="L6" s="32"/>
      <c r="Z6" s="53" t="str">
        <f>IF(C11&gt;C12,B12,IF(C12&gt;C11,B11,48))</f>
        <v>GLE Gaylene Bullmore-Aull</v>
      </c>
      <c r="AA6" s="54">
        <f>VLOOKUP(Z6,scores!G$1:H$232,2,FALSE)</f>
        <v>147</v>
      </c>
      <c r="AB6" s="55">
        <f t="shared" si="0"/>
        <v>18</v>
      </c>
      <c r="AC6" s="53" t="str">
        <f t="shared" si="1"/>
        <v>GLE Gaylene Bullmore-Aull</v>
      </c>
    </row>
    <row r="7" spans="1:29" ht="12.75" customHeight="1" x14ac:dyDescent="0.4">
      <c r="A7" s="2">
        <v>97</v>
      </c>
      <c r="B7" s="60" t="str">
        <f>VLOOKUP(A7+99,scores!F$1:G$198,2,FALSE)</f>
        <v>TGA Patuwai Woods</v>
      </c>
      <c r="C7" s="100">
        <v>1</v>
      </c>
      <c r="D7" s="36"/>
      <c r="F7" s="67" t="str">
        <f>IF(C7&gt;C8,B7,IF(C8&gt;C7,B8,""))</f>
        <v>OTA Sisilia Ngata</v>
      </c>
      <c r="G7" s="59">
        <v>0</v>
      </c>
      <c r="K7" s="21"/>
      <c r="L7" s="32"/>
      <c r="Z7" s="53" t="str">
        <f>IF(C13&gt;C14,B14,IF(C14&gt;C13,B13,49))</f>
        <v>MNU Tu Hererahi</v>
      </c>
      <c r="AA7" s="54">
        <f>VLOOKUP(Z7,scores!G$1:H$232,2,FALSE)</f>
        <v>148</v>
      </c>
      <c r="AB7" s="55">
        <f t="shared" si="0"/>
        <v>19</v>
      </c>
      <c r="AC7" s="53" t="str">
        <f t="shared" si="1"/>
        <v>MNU Tu Hererahi</v>
      </c>
    </row>
    <row r="8" spans="1:29" ht="12.75" customHeight="1" x14ac:dyDescent="0.4">
      <c r="A8" s="2">
        <v>32</v>
      </c>
      <c r="B8" s="62" t="str">
        <f>VLOOKUP(A8+99,scores!F$1:G$198,2,FALSE)</f>
        <v>OTA Sisilia Ngata</v>
      </c>
      <c r="C8" s="100">
        <v>3</v>
      </c>
      <c r="G8" s="21"/>
      <c r="K8" s="21"/>
      <c r="L8" s="32"/>
      <c r="M8" s="63"/>
      <c r="N8" s="58" t="str">
        <f>IF(K4&gt;K5,J4,IF(K5&gt;K4,J5,""))</f>
        <v>OTA Ako Sakapo</v>
      </c>
      <c r="O8" s="68">
        <v>3</v>
      </c>
      <c r="P8" s="57"/>
      <c r="Z8" s="55" t="str">
        <f>IF(G14&gt;G15,F15,IF(G15&gt;G14,"BYE2",16))</f>
        <v>BYE2</v>
      </c>
      <c r="AA8" s="54">
        <f>VLOOKUP(Z8,scores!G$1:H$232,2,FALSE)</f>
        <v>213</v>
      </c>
      <c r="AB8" s="55">
        <f t="shared" si="0"/>
        <v>49</v>
      </c>
      <c r="AC8" s="55" t="str">
        <f t="shared" si="1"/>
        <v>BYE2</v>
      </c>
    </row>
    <row r="9" spans="1:29" ht="12.75" customHeight="1" x14ac:dyDescent="0.4">
      <c r="A9" s="2">
        <v>17</v>
      </c>
      <c r="B9" s="51" t="str">
        <f>VLOOKUP(A9+99,scores!F$1:G$198,2,FALSE)</f>
        <v>HOW Nina Massold</v>
      </c>
      <c r="C9" s="100">
        <v>1</v>
      </c>
      <c r="G9" s="21"/>
      <c r="K9" s="21"/>
      <c r="L9" s="32"/>
      <c r="N9" s="61" t="str">
        <f>IF(K12&gt;K13,J12,IF(K13&gt;K12,J13,""))</f>
        <v>HEN Igdaliah Retzlaff</v>
      </c>
      <c r="O9" s="68">
        <v>2</v>
      </c>
      <c r="P9" s="27"/>
      <c r="Z9" s="55" t="str">
        <f>IF(G18&gt;G19,"BYE3",IF(G19&gt;G18,F18,9))</f>
        <v>BYE3</v>
      </c>
      <c r="AA9" s="54">
        <f>VLOOKUP(Z9,scores!G$1:H$232,2,FALSE)</f>
        <v>214</v>
      </c>
      <c r="AB9" s="55">
        <f t="shared" si="0"/>
        <v>50</v>
      </c>
      <c r="AC9" s="55" t="str">
        <f t="shared" si="1"/>
        <v>BYE3</v>
      </c>
    </row>
    <row r="10" spans="1:29" ht="12.75" customHeight="1" x14ac:dyDescent="0.4">
      <c r="A10" s="2">
        <v>112</v>
      </c>
      <c r="B10" s="56" t="s">
        <v>694</v>
      </c>
      <c r="C10" s="100">
        <v>0</v>
      </c>
      <c r="D10" s="41"/>
      <c r="E10" s="57"/>
      <c r="F10" s="58" t="str">
        <f>IF(C9&gt;C10,B9,IF(C10&gt;C9,B10,""))</f>
        <v>HOW Nina Massold</v>
      </c>
      <c r="G10" s="59"/>
      <c r="H10" s="57"/>
      <c r="K10" s="21"/>
      <c r="L10" s="32"/>
      <c r="P10" s="32"/>
      <c r="Z10" s="55" t="str">
        <f>IF(C19&gt;C20,B20,IF(C20&gt;C19,B19,56))</f>
        <v>PAT Sudeep Prasad</v>
      </c>
      <c r="AA10" s="54">
        <f>VLOOKUP(Z10,scores!G$1:H$232,2,FALSE)</f>
        <v>155</v>
      </c>
      <c r="AB10" s="55">
        <f t="shared" si="0"/>
        <v>21</v>
      </c>
      <c r="AC10" s="55" t="str">
        <f t="shared" si="1"/>
        <v>PAT Sudeep Prasad</v>
      </c>
    </row>
    <row r="11" spans="1:29" ht="12.75" customHeight="1" x14ac:dyDescent="0.4">
      <c r="A11" s="2">
        <v>81</v>
      </c>
      <c r="B11" s="60" t="str">
        <f>VLOOKUP(A11+99,scores!F$1:G$198,2,FALSE)</f>
        <v>HEN Igdaliah Retzlaff</v>
      </c>
      <c r="C11" s="100">
        <v>3</v>
      </c>
      <c r="D11" s="36"/>
      <c r="F11" s="61" t="str">
        <f>IF(C11&gt;C12,B11,IF(C12&gt;C11,B12,""))</f>
        <v>HEN Igdaliah Retzlaff</v>
      </c>
      <c r="G11" s="59">
        <v>3</v>
      </c>
      <c r="H11" s="27"/>
      <c r="K11" s="21"/>
      <c r="L11" s="32"/>
      <c r="P11" s="32"/>
      <c r="Z11" s="53" t="str">
        <f>IF(C21&gt;C22,B22,IF(C22&gt;C21,B21,41))</f>
        <v>BIR Palanitina Fatuesi</v>
      </c>
      <c r="AA11" s="54">
        <f>VLOOKUP(Z11,scores!G$1:H$232,2,FALSE)</f>
        <v>140</v>
      </c>
      <c r="AB11" s="55">
        <f t="shared" si="0"/>
        <v>13</v>
      </c>
      <c r="AC11" s="53" t="str">
        <f t="shared" si="1"/>
        <v>BIR Palanitina Fatuesi</v>
      </c>
    </row>
    <row r="12" spans="1:29" ht="12.75" customHeight="1" x14ac:dyDescent="0.4">
      <c r="A12" s="2">
        <v>48</v>
      </c>
      <c r="B12" s="62" t="str">
        <f>VLOOKUP(A12+99,scores!F$1:G$198,2,FALSE)</f>
        <v>GLE Gaylene Bullmore-Aull</v>
      </c>
      <c r="C12" s="100">
        <v>2</v>
      </c>
      <c r="G12" s="21">
        <v>0</v>
      </c>
      <c r="H12" s="32"/>
      <c r="I12" s="57"/>
      <c r="J12" s="66" t="str">
        <f>IF(G10&gt;G11,F10,IF(G11&gt;G10,F11,""))</f>
        <v>HEN Igdaliah Retzlaff</v>
      </c>
      <c r="K12" s="59">
        <v>3</v>
      </c>
      <c r="L12" s="36"/>
      <c r="P12" s="32"/>
      <c r="Z12" s="55" t="str">
        <f>IF(G22&gt;G23,F23,IF(G23&gt;G22,"BYE4",24))</f>
        <v>BYE4</v>
      </c>
      <c r="AA12" s="54">
        <f>VLOOKUP(Z12,scores!G$1:H$232,2,FALSE)</f>
        <v>215</v>
      </c>
      <c r="AB12" s="55">
        <f t="shared" si="0"/>
        <v>51</v>
      </c>
      <c r="AC12" s="55" t="str">
        <f t="shared" si="1"/>
        <v>BYE4</v>
      </c>
    </row>
    <row r="13" spans="1:29" ht="12.75" customHeight="1" x14ac:dyDescent="0.4">
      <c r="A13" s="2">
        <v>49</v>
      </c>
      <c r="B13" s="51" t="str">
        <f>VLOOKUP(A13+99,scores!F$1:G$198,2,FALSE)</f>
        <v>MNU Tu Hererahi</v>
      </c>
      <c r="C13" s="100">
        <v>0</v>
      </c>
      <c r="G13" s="21"/>
      <c r="H13" s="32"/>
      <c r="J13" s="67" t="str">
        <f>IF(G14&gt;G15,F14,IF(G15&gt;G14,F15,""))</f>
        <v>SWA Fale Pakieto</v>
      </c>
      <c r="K13" s="59">
        <v>1</v>
      </c>
      <c r="P13" s="32"/>
      <c r="Z13" s="53" t="str">
        <f>IF(G26&gt;G27,"BYE5",IF(G27&gt;G26,F26,25))</f>
        <v>GLE Brett Beswick</v>
      </c>
      <c r="AA13" s="54">
        <f>VLOOKUP(Z13,scores!G$1:H$232,2,FALSE)</f>
        <v>124</v>
      </c>
      <c r="AB13" s="55">
        <f t="shared" si="0"/>
        <v>9</v>
      </c>
      <c r="AC13" s="53" t="str">
        <f t="shared" si="1"/>
        <v>GLE Brett Beswick</v>
      </c>
    </row>
    <row r="14" spans="1:29" ht="12.75" customHeight="1" x14ac:dyDescent="0.4">
      <c r="A14" s="2">
        <v>80</v>
      </c>
      <c r="B14" s="65" t="str">
        <f>VLOOKUP(A14+99,scores!F$1:G$198,2,FALSE)</f>
        <v>PUK Ned Apanui</v>
      </c>
      <c r="C14" s="100">
        <v>3</v>
      </c>
      <c r="D14" s="41"/>
      <c r="E14" s="57"/>
      <c r="F14" s="66" t="str">
        <f>IF(C13&gt;C14,B13,IF(C14&gt;C13,B14,""))</f>
        <v>PUK Ned Apanui</v>
      </c>
      <c r="G14" s="59">
        <v>1</v>
      </c>
      <c r="H14" s="36"/>
      <c r="K14" s="21"/>
      <c r="P14" s="32"/>
      <c r="Z14" s="53" t="str">
        <f>IF(C27&gt;C28,B28,IF(C28&gt;C27,B27,40))</f>
        <v>SWA Lena Burnard</v>
      </c>
      <c r="AA14" s="54">
        <f>VLOOKUP(Z14,scores!G$1:H$232,2,FALSE)</f>
        <v>188</v>
      </c>
      <c r="AB14" s="55">
        <f t="shared" si="0"/>
        <v>37</v>
      </c>
      <c r="AC14" s="53" t="str">
        <f t="shared" si="1"/>
        <v>SWA Lena Burnard</v>
      </c>
    </row>
    <row r="15" spans="1:29" ht="12.75" customHeight="1" x14ac:dyDescent="0.4">
      <c r="A15" s="2">
        <v>113</v>
      </c>
      <c r="B15" s="71" t="s">
        <v>694</v>
      </c>
      <c r="C15" s="100">
        <v>0</v>
      </c>
      <c r="D15" s="36"/>
      <c r="F15" s="67" t="str">
        <f>IF(C15&gt;C16,B15,IF(C16&gt;C15,B16,""))</f>
        <v>SWA Fale Pakieto</v>
      </c>
      <c r="G15" s="59">
        <v>3</v>
      </c>
      <c r="K15" s="21"/>
      <c r="P15" s="32"/>
      <c r="Z15" s="53" t="str">
        <f>IF(C29&gt;C30,B30,IF(C30&gt;C29,B29,57))</f>
        <v>OTAK Reyon Picardo</v>
      </c>
      <c r="AA15" s="54">
        <f>VLOOKUP(Z15,scores!G$1:H$232,2,FALSE)</f>
        <v>171</v>
      </c>
      <c r="AB15" s="55">
        <f t="shared" si="0"/>
        <v>29</v>
      </c>
      <c r="AC15" s="53" t="str">
        <f t="shared" si="1"/>
        <v>OTAK Reyon Picardo</v>
      </c>
    </row>
    <row r="16" spans="1:29" ht="12.75" customHeight="1" x14ac:dyDescent="0.4">
      <c r="A16" s="2">
        <v>16</v>
      </c>
      <c r="B16" s="62" t="str">
        <f>VLOOKUP(A16+99,scores!F$1:G$198,2,FALSE)</f>
        <v>SWA Fale Pakieto</v>
      </c>
      <c r="C16" s="100">
        <v>1</v>
      </c>
      <c r="G16" s="21"/>
      <c r="K16" s="21"/>
      <c r="P16" s="32"/>
      <c r="Q16" s="57"/>
      <c r="R16" s="58" t="str">
        <f>IF(O8&gt;O9,N8,IF(O9&gt;O8,N9,""))</f>
        <v>OTA Ako Sakapo</v>
      </c>
      <c r="S16" s="68">
        <v>1</v>
      </c>
      <c r="T16" s="57"/>
      <c r="Z16" s="55" t="str">
        <f>IF(G30&gt;G31,F31,IF(G31&gt;G30,"BYE6",8))</f>
        <v>BYE6</v>
      </c>
      <c r="AA16" s="54">
        <f>VLOOKUP(Z16,scores!G$1:H$232,2,FALSE)</f>
        <v>217</v>
      </c>
      <c r="AB16" s="55">
        <f t="shared" si="0"/>
        <v>52</v>
      </c>
      <c r="AC16" s="55" t="str">
        <f t="shared" si="1"/>
        <v>BYE6</v>
      </c>
    </row>
    <row r="17" spans="1:29" ht="12.75" customHeight="1" x14ac:dyDescent="0.4">
      <c r="A17" s="2">
        <v>9</v>
      </c>
      <c r="B17" s="51" t="str">
        <f>VLOOKUP(A17+99,scores!F$1:G$198,2,FALSE)</f>
        <v>OTAK Josef Bishop</v>
      </c>
      <c r="C17" s="100">
        <v>1</v>
      </c>
      <c r="G17" s="21"/>
      <c r="K17" s="21"/>
      <c r="P17" s="32"/>
      <c r="R17" s="61" t="str">
        <f>IF(O24&gt;O25,N24,IF(O25&gt;O24,N25,""))</f>
        <v>OTA Joseph Maiava</v>
      </c>
      <c r="S17" s="68">
        <v>3</v>
      </c>
      <c r="T17" s="27"/>
      <c r="Z17" s="55" t="str">
        <f>IF(G34&gt;G35,"BYE7",IF(G35&gt;G34,F34,5))</f>
        <v>PAT Robyn Harris</v>
      </c>
      <c r="AA17" s="54">
        <f>VLOOKUP(Z17,scores!G$1:H$232,2,FALSE)</f>
        <v>104</v>
      </c>
      <c r="AB17" s="55">
        <f t="shared" si="0"/>
        <v>3</v>
      </c>
      <c r="AC17" s="55" t="str">
        <f t="shared" si="1"/>
        <v>PAT Robyn Harris</v>
      </c>
    </row>
    <row r="18" spans="1:29" ht="12.75" customHeight="1" x14ac:dyDescent="0.4">
      <c r="A18" s="2">
        <v>120</v>
      </c>
      <c r="B18" s="56" t="s">
        <v>694</v>
      </c>
      <c r="C18" s="100">
        <v>0</v>
      </c>
      <c r="D18" s="41"/>
      <c r="E18" s="57"/>
      <c r="F18" s="58" t="str">
        <f>IF(C17&gt;C18,B17,IF(C18&gt;C17,B18,""))</f>
        <v>OTAK Josef Bishop</v>
      </c>
      <c r="G18" s="59">
        <v>3</v>
      </c>
      <c r="H18" s="57"/>
      <c r="K18" s="21"/>
      <c r="P18" s="32"/>
      <c r="T18" s="32"/>
      <c r="Z18" s="53" t="str">
        <f>IF(C35&gt;C36,B36,IF(C36&gt;C35,B35,60))</f>
        <v>BAYS Matt Friewald</v>
      </c>
      <c r="AA18" s="54">
        <f>VLOOKUP(Z18,scores!G$1:H$232,2,FALSE)</f>
        <v>168</v>
      </c>
      <c r="AB18" s="55">
        <f t="shared" si="0"/>
        <v>28</v>
      </c>
      <c r="AC18" s="53" t="str">
        <f t="shared" si="1"/>
        <v>BAYS Matt Friewald</v>
      </c>
    </row>
    <row r="19" spans="1:29" ht="12.75" customHeight="1" x14ac:dyDescent="0.4">
      <c r="A19" s="2">
        <v>73</v>
      </c>
      <c r="B19" s="60" t="str">
        <f>VLOOKUP(A19+99,scores!F$1:G$198,2,FALSE)</f>
        <v>OTA Ivona Coutts</v>
      </c>
      <c r="C19" s="100">
        <v>1</v>
      </c>
      <c r="D19" s="36"/>
      <c r="F19" s="61" t="str">
        <f>IF(C19&gt;C20,B19,IF(C20&gt;C19,B20,""))</f>
        <v>OTA Ivona Coutts</v>
      </c>
      <c r="G19" s="59">
        <v>1</v>
      </c>
      <c r="H19" s="27"/>
      <c r="K19" s="21"/>
      <c r="P19" s="32"/>
      <c r="T19" s="32"/>
      <c r="Z19" s="53" t="str">
        <f>IF(C37&gt;C38,B38,IF(C38&gt;C37,B37,37))</f>
        <v>BIR Pierre Jarry</v>
      </c>
      <c r="AA19" s="54">
        <f>VLOOKUP(Z19,scores!G$1:H$232,2,FALSE)</f>
        <v>191</v>
      </c>
      <c r="AB19" s="55">
        <f t="shared" si="0"/>
        <v>40</v>
      </c>
      <c r="AC19" s="53" t="str">
        <f t="shared" si="1"/>
        <v>BIR Pierre Jarry</v>
      </c>
    </row>
    <row r="20" spans="1:29" ht="12.75" customHeight="1" x14ac:dyDescent="0.4">
      <c r="A20" s="2">
        <v>56</v>
      </c>
      <c r="B20" s="102" t="s">
        <v>192</v>
      </c>
      <c r="C20" s="100"/>
      <c r="G20" s="21"/>
      <c r="H20" s="32"/>
      <c r="I20" s="57"/>
      <c r="J20" s="58" t="str">
        <f>IF(G18&gt;G19,F18,IF(G19&gt;G18,F19,""))</f>
        <v>OTAK Josef Bishop</v>
      </c>
      <c r="K20" s="59">
        <v>1</v>
      </c>
      <c r="L20" s="57"/>
      <c r="P20" s="32"/>
      <c r="T20" s="32"/>
      <c r="Z20" s="53" t="str">
        <f>IF(G38&gt;G39,F39,IF(G39&gt;G38,"BYE8",28))</f>
        <v>HOW Paul G Brown</v>
      </c>
      <c r="AA20" s="54">
        <f>VLOOKUP(Z20,scores!G$1:H$232,2,FALSE)</f>
        <v>127</v>
      </c>
      <c r="AB20" s="55">
        <f t="shared" si="0"/>
        <v>11</v>
      </c>
      <c r="AC20" s="53" t="str">
        <f t="shared" si="1"/>
        <v>HOW Paul G Brown</v>
      </c>
    </row>
    <row r="21" spans="1:29" ht="12.75" customHeight="1" x14ac:dyDescent="0.4">
      <c r="A21" s="2">
        <v>41</v>
      </c>
      <c r="B21" s="51" t="str">
        <f>VLOOKUP(A21+99,scores!F$1:G$198,2,FALSE)</f>
        <v>BIR Palanitina Fatuesi</v>
      </c>
      <c r="C21" s="100">
        <v>1</v>
      </c>
      <c r="G21" s="21"/>
      <c r="H21" s="32"/>
      <c r="J21" s="61" t="str">
        <f>IF(G22&gt;G23,F22,IF(G23&gt;G22,F23,""))</f>
        <v>OTA Joseph Maiava</v>
      </c>
      <c r="K21" s="59">
        <v>3</v>
      </c>
      <c r="L21" s="27"/>
      <c r="P21" s="32"/>
      <c r="T21" s="32"/>
      <c r="Z21" s="55" t="str">
        <f>IF(G42&gt;G43,"BYE9",IF(G43&gt;G42,F42,21))</f>
        <v>BYE9</v>
      </c>
      <c r="AA21" s="54">
        <f>VLOOKUP(Z21,scores!G$1:H$232,2,FALSE)</f>
        <v>220</v>
      </c>
      <c r="AB21" s="55">
        <f t="shared" si="0"/>
        <v>53</v>
      </c>
      <c r="AC21" s="55" t="str">
        <f t="shared" si="1"/>
        <v>BYE9</v>
      </c>
    </row>
    <row r="22" spans="1:29" ht="12.75" customHeight="1" x14ac:dyDescent="0.4">
      <c r="A22" s="2">
        <v>88</v>
      </c>
      <c r="B22" s="65" t="str">
        <f>VLOOKUP(A22+99,scores!F$1:G$198,2,FALSE)</f>
        <v>WHAK Mark Parkinson</v>
      </c>
      <c r="C22" s="100">
        <v>3</v>
      </c>
      <c r="D22" s="41"/>
      <c r="E22" s="57"/>
      <c r="F22" s="66" t="str">
        <f>IF(C21&gt;C22,B21,IF(C22&gt;C21,B22,""))</f>
        <v>WHAK Mark Parkinson</v>
      </c>
      <c r="G22" s="59">
        <v>0</v>
      </c>
      <c r="H22" s="36"/>
      <c r="K22" s="21"/>
      <c r="L22" s="32"/>
      <c r="P22" s="32"/>
      <c r="T22" s="32"/>
      <c r="Z22" s="53" t="str">
        <f>IF(C43&gt;C44,B44,IF(C44&gt;C43,B43,44))</f>
        <v>SWA Jennifer Mclean</v>
      </c>
      <c r="AA22" s="54">
        <f>VLOOKUP(Z22,scores!G$1:H$232,2,FALSE)</f>
        <v>184</v>
      </c>
      <c r="AB22" s="55">
        <f t="shared" si="0"/>
        <v>36</v>
      </c>
      <c r="AC22" s="53" t="str">
        <f t="shared" si="1"/>
        <v>SWA Jennifer Mclean</v>
      </c>
    </row>
    <row r="23" spans="1:29" ht="12.75" customHeight="1" x14ac:dyDescent="0.4">
      <c r="A23" s="2">
        <v>105</v>
      </c>
      <c r="B23" s="71" t="s">
        <v>694</v>
      </c>
      <c r="C23" s="100">
        <v>0</v>
      </c>
      <c r="D23" s="36"/>
      <c r="F23" s="67" t="str">
        <f>IF(C23&gt;C24,B23,IF(C24&gt;C23,B24,""))</f>
        <v>OTA Joseph Maiava</v>
      </c>
      <c r="G23" s="59">
        <v>3</v>
      </c>
      <c r="K23" s="21"/>
      <c r="L23" s="32"/>
      <c r="P23" s="32"/>
      <c r="T23" s="32"/>
      <c r="Z23" s="53" t="str">
        <f>IF(C45&gt;C46,B46,IF(C46&gt;C45,B45,53))</f>
        <v>PAT Ramend Raniga</v>
      </c>
      <c r="AA23" s="54">
        <f>VLOOKUP(Z23,scores!G$1:H$232,2,FALSE)</f>
        <v>175</v>
      </c>
      <c r="AB23" s="55">
        <f t="shared" si="0"/>
        <v>32</v>
      </c>
      <c r="AC23" s="53" t="str">
        <f t="shared" si="1"/>
        <v>PAT Ramend Raniga</v>
      </c>
    </row>
    <row r="24" spans="1:29" ht="12.75" customHeight="1" x14ac:dyDescent="0.4">
      <c r="A24" s="2">
        <v>24</v>
      </c>
      <c r="B24" s="62" t="str">
        <f>VLOOKUP(A24+99,scores!F$1:G$198,2,FALSE)</f>
        <v>OTA Joseph Maiava</v>
      </c>
      <c r="C24" s="100">
        <v>1</v>
      </c>
      <c r="G24" s="21"/>
      <c r="K24" s="21"/>
      <c r="L24" s="32"/>
      <c r="M24" s="63"/>
      <c r="N24" s="58" t="str">
        <f>IF(K20&gt;K21,J20,IF(K21&gt;K20,J21,""))</f>
        <v>OTA Joseph Maiava</v>
      </c>
      <c r="O24" s="68">
        <v>3</v>
      </c>
      <c r="P24" s="36"/>
      <c r="T24" s="32"/>
      <c r="Z24" s="55" t="str">
        <f>IF(G46&gt;G47,F47,IF(G47&gt;G46,"BYE10",12))</f>
        <v>BYE10</v>
      </c>
      <c r="AA24" s="54">
        <f>VLOOKUP(Z24,scores!G$1:H$232,2,FALSE)</f>
        <v>221</v>
      </c>
      <c r="AB24" s="55">
        <f t="shared" si="0"/>
        <v>54</v>
      </c>
      <c r="AC24" s="55" t="str">
        <f t="shared" si="1"/>
        <v>BYE10</v>
      </c>
    </row>
    <row r="25" spans="1:29" ht="12.75" customHeight="1" x14ac:dyDescent="0.4">
      <c r="A25" s="2">
        <v>25</v>
      </c>
      <c r="B25" s="51" t="str">
        <f>VLOOKUP(A25+99,scores!F$1:G$198,2,FALSE)</f>
        <v>GLE Brett Beswick</v>
      </c>
      <c r="C25" s="100">
        <v>1</v>
      </c>
      <c r="G25" s="21"/>
      <c r="K25" s="21"/>
      <c r="L25" s="32"/>
      <c r="N25" s="61" t="str">
        <f>IF(K28&gt;K29,J28,IF(K29&gt;K28,J29,""))</f>
        <v>PAT Tyson Argus</v>
      </c>
      <c r="O25" s="68">
        <v>1</v>
      </c>
      <c r="T25" s="32"/>
      <c r="Z25" s="53" t="str">
        <f>IF(G50&gt;G51,"BYE11",IF(G51&gt;G50,F50,11))</f>
        <v>BAY Jonothan Parker</v>
      </c>
      <c r="AA25" s="54">
        <f>VLOOKUP(Z25,scores!G$1:H$232,2,FALSE)</f>
        <v>112</v>
      </c>
      <c r="AB25" s="55">
        <f t="shared" si="0"/>
        <v>5</v>
      </c>
      <c r="AC25" s="53" t="str">
        <f t="shared" si="1"/>
        <v>BAY Jonothan Parker</v>
      </c>
    </row>
    <row r="26" spans="1:29" ht="12.75" customHeight="1" x14ac:dyDescent="0.4">
      <c r="A26" s="2">
        <v>104</v>
      </c>
      <c r="B26" s="56" t="s">
        <v>694</v>
      </c>
      <c r="C26" s="100">
        <v>0</v>
      </c>
      <c r="D26" s="41"/>
      <c r="E26" s="57"/>
      <c r="F26" s="58" t="str">
        <f>IF(C25&gt;C26,B25,IF(C26&gt;C25,B26,""))</f>
        <v>GLE Brett Beswick</v>
      </c>
      <c r="G26" s="59">
        <v>0</v>
      </c>
      <c r="H26" s="57"/>
      <c r="K26" s="21"/>
      <c r="L26" s="32"/>
      <c r="T26" s="32"/>
      <c r="Z26" s="53" t="str">
        <f>IF(C51&gt;C52,B52,IF(C52&gt;C51,B51,52))</f>
        <v>OTAK Mane Tamihana</v>
      </c>
      <c r="AA26" s="54">
        <f>VLOOKUP(Z26,scores!G$1:H$232,2,FALSE)</f>
        <v>176</v>
      </c>
      <c r="AB26" s="55">
        <f t="shared" si="0"/>
        <v>33</v>
      </c>
      <c r="AC26" s="53" t="str">
        <f t="shared" si="1"/>
        <v>OTAK Mane Tamihana</v>
      </c>
    </row>
    <row r="27" spans="1:29" ht="12.75" customHeight="1" x14ac:dyDescent="0.4">
      <c r="A27" s="2">
        <v>89</v>
      </c>
      <c r="B27" s="60" t="str">
        <f>VLOOKUP(A27+99,scores!F$1:G$198,2,FALSE)</f>
        <v>SWA Lena Burnard</v>
      </c>
      <c r="C27" s="100">
        <v>1</v>
      </c>
      <c r="D27" s="36"/>
      <c r="F27" s="61" t="str">
        <f>IF(C27&gt;C28,B27,IF(C28&gt;C27,B28,""))</f>
        <v>PAT Tyson Argus</v>
      </c>
      <c r="G27" s="59">
        <v>3</v>
      </c>
      <c r="H27" s="27"/>
      <c r="K27" s="21"/>
      <c r="L27" s="32"/>
      <c r="T27" s="32"/>
      <c r="Z27" s="53" t="str">
        <f>IF(C53&gt;C54,B54,IF(C54&gt;C53,B53,45))</f>
        <v>NLR Ryan  Farrell</v>
      </c>
      <c r="AA27" s="54">
        <f>VLOOKUP(Z27,scores!G$1:H$232,2,FALSE)</f>
        <v>144</v>
      </c>
      <c r="AB27" s="55">
        <f t="shared" si="0"/>
        <v>16</v>
      </c>
      <c r="AC27" s="53" t="str">
        <f t="shared" si="1"/>
        <v>NLR Ryan  Farrell</v>
      </c>
    </row>
    <row r="28" spans="1:29" ht="12.75" customHeight="1" x14ac:dyDescent="0.4">
      <c r="A28" s="2">
        <v>40</v>
      </c>
      <c r="B28" s="62" t="str">
        <f>VLOOKUP(A28+99,scores!F$1:G$198,2,FALSE)</f>
        <v>PAT Tyson Argus</v>
      </c>
      <c r="C28" s="100">
        <v>3</v>
      </c>
      <c r="G28" s="21"/>
      <c r="H28" s="32"/>
      <c r="I28" s="57"/>
      <c r="J28" s="66" t="str">
        <f>IF(G26&gt;G27,F26,IF(G27&gt;G26,F27,""))</f>
        <v>PAT Tyson Argus</v>
      </c>
      <c r="K28" s="59">
        <v>3</v>
      </c>
      <c r="L28" s="36"/>
      <c r="T28" s="32"/>
      <c r="Z28" s="53" t="str">
        <f>IF(G54&gt;G55,F55,IF(G55&gt;G54,"BYE12",20))</f>
        <v>OTA Samuel Matthews</v>
      </c>
      <c r="AA28" s="54">
        <f>VLOOKUP(Z28,scores!G$1:H$232,2,FALSE)</f>
        <v>119</v>
      </c>
      <c r="AB28" s="55">
        <f t="shared" si="0"/>
        <v>8</v>
      </c>
      <c r="AC28" s="53" t="str">
        <f t="shared" si="1"/>
        <v>OTA Samuel Matthews</v>
      </c>
    </row>
    <row r="29" spans="1:29" ht="12.75" customHeight="1" x14ac:dyDescent="0.4">
      <c r="A29" s="2">
        <v>57</v>
      </c>
      <c r="B29" s="51" t="str">
        <f>VLOOKUP(A29+99,scores!F$1:G$198,2,FALSE)</f>
        <v>PUK Ramon Apanui</v>
      </c>
      <c r="C29" s="100">
        <v>1</v>
      </c>
      <c r="G29" s="21"/>
      <c r="H29" s="32"/>
      <c r="J29" s="67" t="str">
        <f>IF(G30&gt;G31,F30,IF(G31&gt;G30,F31,""))</f>
        <v>BAYS Cam Bowman</v>
      </c>
      <c r="K29" s="59"/>
      <c r="T29" s="32"/>
      <c r="Z29" s="55" t="str">
        <f>IF(G58&gt;G59,"BYE13",IF(G59&gt;G58,F58,29))</f>
        <v>TOK Peter Masden</v>
      </c>
      <c r="AA29" s="54">
        <f>VLOOKUP(Z29,scores!G$1:H$232,2,FALSE)</f>
        <v>128</v>
      </c>
      <c r="AB29" s="55">
        <f t="shared" si="0"/>
        <v>12</v>
      </c>
      <c r="AC29" s="55" t="str">
        <f t="shared" si="1"/>
        <v>TOK Peter Masden</v>
      </c>
    </row>
    <row r="30" spans="1:29" ht="12.75" customHeight="1" x14ac:dyDescent="0.4">
      <c r="A30" s="2">
        <v>72</v>
      </c>
      <c r="B30" s="65" t="str">
        <f>VLOOKUP(A30+99,scores!F$1:G$198,2,FALSE)</f>
        <v>OTAK Reyon Picardo</v>
      </c>
      <c r="C30" s="100"/>
      <c r="D30" s="41"/>
      <c r="E30" s="57"/>
      <c r="F30" s="66" t="str">
        <f>IF(C29&gt;C30,B29,IF(C30&gt;C29,B30,""))</f>
        <v>PUK Ramon Apanui</v>
      </c>
      <c r="G30" s="59">
        <v>1</v>
      </c>
      <c r="H30" s="36"/>
      <c r="K30" s="21"/>
      <c r="T30" s="32"/>
      <c r="Z30" s="53" t="str">
        <f>IF(C59&gt;C60,B60,IF(C60&gt;C59,B59,36))</f>
        <v>SWA Clayton Gray</v>
      </c>
      <c r="AA30" s="54">
        <f>VLOOKUP(Z30,scores!G$1:H$232,2,FALSE)</f>
        <v>192</v>
      </c>
      <c r="AB30" s="55">
        <f t="shared" si="0"/>
        <v>41</v>
      </c>
      <c r="AC30" s="53" t="str">
        <f t="shared" si="1"/>
        <v>SWA Clayton Gray</v>
      </c>
    </row>
    <row r="31" spans="1:29" ht="12.75" customHeight="1" x14ac:dyDescent="0.4">
      <c r="A31" s="2">
        <v>121</v>
      </c>
      <c r="B31" s="71" t="s">
        <v>694</v>
      </c>
      <c r="C31" s="100">
        <v>0</v>
      </c>
      <c r="D31" s="36"/>
      <c r="F31" s="67" t="str">
        <f>IF(C31&gt;C32,B31,IF(C32&gt;C31,B32,""))</f>
        <v>BAYS Cam Bowman</v>
      </c>
      <c r="G31" s="59">
        <v>3</v>
      </c>
      <c r="K31" s="21"/>
      <c r="T31" s="32"/>
      <c r="Z31" s="53" t="str">
        <f>IF(C61&gt;C62,B62,IF(C62&gt;C61,B61,61))</f>
        <v>OTA Lani Pakieto</v>
      </c>
      <c r="AA31" s="54">
        <f>VLOOKUP(Z31,scores!G$1:H$232,2,FALSE)</f>
        <v>160</v>
      </c>
      <c r="AB31" s="55">
        <f t="shared" si="0"/>
        <v>24</v>
      </c>
      <c r="AC31" s="53" t="str">
        <f t="shared" si="1"/>
        <v>OTA Lani Pakieto</v>
      </c>
    </row>
    <row r="32" spans="1:29" ht="12.75" customHeight="1" x14ac:dyDescent="0.4">
      <c r="A32" s="2">
        <v>8</v>
      </c>
      <c r="B32" s="62" t="str">
        <f>VLOOKUP(A32+99,scores!F$1:G$198,2,FALSE)</f>
        <v>BAYS Cam Bowman</v>
      </c>
      <c r="C32" s="100">
        <v>1</v>
      </c>
      <c r="G32" s="21"/>
      <c r="K32" s="21"/>
      <c r="T32" s="32"/>
      <c r="U32" s="57"/>
      <c r="V32" s="58" t="str">
        <f>IF(S16&gt;S17,R16,IF(S17&gt;S16,R17,""))</f>
        <v>OTA Joseph Maiava</v>
      </c>
      <c r="W32" s="68">
        <v>3</v>
      </c>
      <c r="X32" s="57"/>
      <c r="Z32" s="53" t="str">
        <f>IF(G62&gt;G63,F63,IF(G63&gt;G62,"BYE14",4))</f>
        <v>HOW Ian Rowlay</v>
      </c>
      <c r="AA32" s="54">
        <f>VLOOKUP(Z32,scores!G$1:H$232,2,FALSE)</f>
        <v>103</v>
      </c>
      <c r="AB32" s="55">
        <f t="shared" si="0"/>
        <v>2</v>
      </c>
      <c r="AC32" s="53" t="str">
        <f t="shared" si="1"/>
        <v>HOW Ian Rowlay</v>
      </c>
    </row>
    <row r="33" spans="1:29" ht="12.75" customHeight="1" x14ac:dyDescent="0.4">
      <c r="A33" s="2">
        <v>5</v>
      </c>
      <c r="B33" s="51" t="str">
        <f>VLOOKUP(A33+99,scores!F$1:G$198,2,FALSE)</f>
        <v>PAT Robyn Harris</v>
      </c>
      <c r="C33" s="100">
        <v>1</v>
      </c>
      <c r="G33" s="21"/>
      <c r="K33" s="21"/>
      <c r="T33" s="32"/>
      <c r="V33" s="61" t="str">
        <f>IF(S48&gt;S49,R48,IF(S49&gt;S48,R49,""))</f>
        <v>TGA Josh Va'afusu</v>
      </c>
      <c r="W33" s="68">
        <v>1</v>
      </c>
      <c r="X33" s="27"/>
      <c r="Z33" s="55" t="str">
        <f>IF(G66&gt;G67,"BYE15",IF(G67&gt;G66,F66,3))</f>
        <v>BYE15</v>
      </c>
      <c r="AA33" s="54">
        <f>VLOOKUP(Z33,scores!G$1:H$232,2,FALSE)</f>
        <v>226</v>
      </c>
      <c r="AB33" s="55">
        <f t="shared" si="0"/>
        <v>55</v>
      </c>
      <c r="AC33" s="55" t="str">
        <f t="shared" si="1"/>
        <v>BYE15</v>
      </c>
    </row>
    <row r="34" spans="1:29" ht="12.75" customHeight="1" x14ac:dyDescent="0.4">
      <c r="A34" s="2">
        <v>124</v>
      </c>
      <c r="B34" s="56" t="s">
        <v>694</v>
      </c>
      <c r="C34" s="100">
        <v>0</v>
      </c>
      <c r="D34" s="41"/>
      <c r="E34" s="57"/>
      <c r="F34" s="103" t="s">
        <v>264</v>
      </c>
      <c r="G34" s="59">
        <v>2</v>
      </c>
      <c r="H34" s="57"/>
      <c r="K34" s="21"/>
      <c r="T34" s="32"/>
      <c r="X34" s="32"/>
      <c r="Z34" s="53" t="str">
        <f>IF(C67&gt;C68,B68,IF(C68&gt;C67,B67,62))</f>
        <v>WHAN Cory Diamond</v>
      </c>
      <c r="AA34" s="54">
        <f>VLOOKUP(Z34,scores!G$1:H$232,2,FALSE)</f>
        <v>166</v>
      </c>
      <c r="AB34" s="55">
        <f t="shared" si="0"/>
        <v>27</v>
      </c>
      <c r="AC34" s="53" t="str">
        <f t="shared" si="1"/>
        <v>WHAN Cory Diamond</v>
      </c>
    </row>
    <row r="35" spans="1:29" ht="12.75" customHeight="1" x14ac:dyDescent="0.4">
      <c r="A35" s="2">
        <v>69</v>
      </c>
      <c r="B35" s="60" t="str">
        <f>VLOOKUP(A35+99,scores!F$1:G$198,2,FALSE)</f>
        <v>BAYS Matt Friewald</v>
      </c>
      <c r="C35" s="100">
        <v>1</v>
      </c>
      <c r="D35" s="36"/>
      <c r="F35" s="61" t="str">
        <f>IF(C35&gt;C36,B35,IF(C36&gt;C35,B36,""))</f>
        <v>TGA Josh Va'afusu</v>
      </c>
      <c r="G35" s="59">
        <v>3</v>
      </c>
      <c r="H35" s="27"/>
      <c r="K35" s="21"/>
      <c r="T35" s="32"/>
      <c r="X35" s="32"/>
      <c r="Z35" s="53" t="str">
        <f>IF(C69&gt;C70,B70,IF(C70&gt;C69,B69,35))</f>
        <v>PAT Addison Argus</v>
      </c>
      <c r="AA35" s="54">
        <f>VLOOKUP(Z35,scores!G$1:H$232,2,FALSE)</f>
        <v>193</v>
      </c>
      <c r="AB35" s="55">
        <f t="shared" si="0"/>
        <v>42</v>
      </c>
      <c r="AC35" s="53" t="str">
        <f t="shared" si="1"/>
        <v>PAT Addison Argus</v>
      </c>
    </row>
    <row r="36" spans="1:29" ht="12.75" customHeight="1" x14ac:dyDescent="0.4">
      <c r="A36" s="2">
        <v>60</v>
      </c>
      <c r="B36" s="62" t="str">
        <f>VLOOKUP(A36+99,scores!F$1:G$198,2,FALSE)</f>
        <v>TGA Josh Va'afusu</v>
      </c>
      <c r="C36" s="100">
        <v>3</v>
      </c>
      <c r="G36" s="21"/>
      <c r="H36" s="32"/>
      <c r="I36" s="57"/>
      <c r="J36" s="58" t="str">
        <f>IF(G34&gt;G35,F34,IF(G35&gt;G34,F35,""))</f>
        <v>TGA Josh Va'afusu</v>
      </c>
      <c r="K36" s="59">
        <v>3</v>
      </c>
      <c r="L36" s="57"/>
      <c r="T36" s="32"/>
      <c r="X36" s="32"/>
      <c r="Z36" s="53" t="str">
        <f>IF(C71&gt;C72,B72,IF(C72&gt;C71,B71,30))</f>
        <v>HOW Geraldine Rose</v>
      </c>
      <c r="AA36" s="54">
        <f>VLOOKUP(Z36,scores!G$1:H$232,2,FALSE)</f>
        <v>198</v>
      </c>
      <c r="AB36" s="55">
        <f t="shared" si="0"/>
        <v>47</v>
      </c>
      <c r="AC36" s="53" t="str">
        <f t="shared" si="1"/>
        <v>HOW Geraldine Rose</v>
      </c>
    </row>
    <row r="37" spans="1:29" ht="12.75" customHeight="1" x14ac:dyDescent="0.4">
      <c r="A37" s="2">
        <v>37</v>
      </c>
      <c r="B37" s="51" t="str">
        <f>VLOOKUP(A37+99,scores!F$1:G$198,2,FALSE)</f>
        <v>NPL Patrick Duffy</v>
      </c>
      <c r="C37" s="100">
        <v>3</v>
      </c>
      <c r="G37" s="21"/>
      <c r="H37" s="32"/>
      <c r="J37" s="61" t="str">
        <f>IF(G38&gt;G39,F38,IF(G39&gt;G38,F39,""))</f>
        <v>NPL Patrick Duffy</v>
      </c>
      <c r="K37" s="59">
        <v>2</v>
      </c>
      <c r="L37" s="27"/>
      <c r="T37" s="32"/>
      <c r="X37" s="32"/>
      <c r="Z37" s="55" t="str">
        <f>IF(G74&gt;G75,"BYE16",IF(G75&gt;G74,F74,19))</f>
        <v>BYE16</v>
      </c>
      <c r="AA37" s="54">
        <f>VLOOKUP(Z37,scores!G$1:H$232,2,FALSE)</f>
        <v>227</v>
      </c>
      <c r="AB37" s="55">
        <f t="shared" si="0"/>
        <v>56</v>
      </c>
      <c r="AC37" s="55" t="str">
        <f t="shared" si="1"/>
        <v>BYE16</v>
      </c>
    </row>
    <row r="38" spans="1:29" ht="12.75" customHeight="1" x14ac:dyDescent="0.4">
      <c r="A38" s="2">
        <v>92</v>
      </c>
      <c r="B38" s="65" t="str">
        <f>VLOOKUP(A38+99,scores!F$1:G$198,2,FALSE)</f>
        <v>BIR Pierre Jarry</v>
      </c>
      <c r="C38" s="100">
        <v>0</v>
      </c>
      <c r="D38" s="41"/>
      <c r="E38" s="57"/>
      <c r="F38" s="66" t="str">
        <f>IF(C37&gt;C38,B37,IF(C38&gt;C37,B38,""))</f>
        <v>NPL Patrick Duffy</v>
      </c>
      <c r="G38" s="59">
        <v>3</v>
      </c>
      <c r="H38" s="36"/>
      <c r="K38" s="21"/>
      <c r="L38" s="32"/>
      <c r="T38" s="32"/>
      <c r="X38" s="32"/>
      <c r="Z38" s="53" t="str">
        <f>IF(C75&gt;C76,B76,IF(C76&gt;C75,B75,46))</f>
        <v>BAYS Bill Amosa</v>
      </c>
      <c r="AA38" s="54">
        <f>VLOOKUP(Z38,scores!G$1:H$232,2,FALSE)</f>
        <v>182</v>
      </c>
      <c r="AB38" s="55">
        <f t="shared" si="0"/>
        <v>35</v>
      </c>
      <c r="AC38" s="53" t="str">
        <f t="shared" si="1"/>
        <v>BAYS Bill Amosa</v>
      </c>
    </row>
    <row r="39" spans="1:29" ht="12.75" customHeight="1" x14ac:dyDescent="0.4">
      <c r="A39" s="2">
        <v>101</v>
      </c>
      <c r="B39" s="71" t="s">
        <v>694</v>
      </c>
      <c r="C39" s="100">
        <v>0</v>
      </c>
      <c r="D39" s="36"/>
      <c r="F39" s="67" t="str">
        <f>IF(C39&gt;C40,B39,IF(C40&gt;C39,B40,""))</f>
        <v>HOW Paul G Brown</v>
      </c>
      <c r="G39" s="59">
        <v>1</v>
      </c>
      <c r="K39" s="21"/>
      <c r="L39" s="32"/>
      <c r="T39" s="32"/>
      <c r="X39" s="32"/>
      <c r="Z39" s="53" t="str">
        <f>IF(C77&gt;C78,B78,IF(C78&gt;C77,B77,51))</f>
        <v>TGA Hannah Browning</v>
      </c>
      <c r="AA39" s="54">
        <f>VLOOKUP(Z39,scores!G$1:H$232,2,FALSE)</f>
        <v>177</v>
      </c>
      <c r="AB39" s="55">
        <f t="shared" si="0"/>
        <v>34</v>
      </c>
      <c r="AC39" s="53" t="str">
        <f t="shared" si="1"/>
        <v>TGA Hannah Browning</v>
      </c>
    </row>
    <row r="40" spans="1:29" ht="12.75" customHeight="1" x14ac:dyDescent="0.4">
      <c r="A40" s="2">
        <v>28</v>
      </c>
      <c r="B40" s="62" t="str">
        <f>VLOOKUP(A40+99,scores!F$1:G$198,2,FALSE)</f>
        <v>HOW Paul G Brown</v>
      </c>
      <c r="C40" s="100">
        <v>1</v>
      </c>
      <c r="G40" s="21"/>
      <c r="K40" s="21"/>
      <c r="L40" s="32"/>
      <c r="M40" s="63"/>
      <c r="N40" s="58" t="str">
        <f>IF(K36&gt;K37,J36,IF(K37&gt;K36,J37,""))</f>
        <v>TGA Josh Va'afusu</v>
      </c>
      <c r="O40" s="68">
        <v>3</v>
      </c>
      <c r="P40" s="57"/>
      <c r="T40" s="32"/>
      <c r="X40" s="32"/>
      <c r="Z40" s="55" t="str">
        <f>IF(G78&gt;G79,F79,IF(G79&gt;G78,"BYE17",14))</f>
        <v>BYE17</v>
      </c>
      <c r="AA40" s="54">
        <f>VLOOKUP(Z40,scores!G$1:H$232,2,FALSE)</f>
        <v>228</v>
      </c>
      <c r="AB40" s="55">
        <f t="shared" si="0"/>
        <v>57</v>
      </c>
      <c r="AC40" s="55" t="str">
        <f t="shared" si="1"/>
        <v>BYE17</v>
      </c>
    </row>
    <row r="41" spans="1:29" ht="12.75" customHeight="1" x14ac:dyDescent="0.4">
      <c r="A41" s="2">
        <v>21</v>
      </c>
      <c r="B41" s="51" t="str">
        <f>VLOOKUP(A41+99,scores!F$1:G$198,2,FALSE)</f>
        <v>PAT Kelly Pologa</v>
      </c>
      <c r="C41" s="100">
        <v>1</v>
      </c>
      <c r="G41" s="21"/>
      <c r="K41" s="21"/>
      <c r="L41" s="32"/>
      <c r="N41" s="61" t="str">
        <f>IF(K44&gt;K45,J44,IF(K45&gt;K44,J45,""))</f>
        <v>PAT Kelly Pologa</v>
      </c>
      <c r="O41" s="68">
        <v>2</v>
      </c>
      <c r="P41" s="27"/>
      <c r="T41" s="32"/>
      <c r="X41" s="32"/>
      <c r="Z41" s="55" t="str">
        <f>IF(G82&gt;G83,"BYE18",IF(G83&gt;G82,F82,11))</f>
        <v>BYE18</v>
      </c>
      <c r="AA41" s="54">
        <f>VLOOKUP(Z41,scores!G$1:H$232,2,FALSE)</f>
        <v>229</v>
      </c>
      <c r="AB41" s="55">
        <f t="shared" si="0"/>
        <v>58</v>
      </c>
      <c r="AC41" s="55" t="str">
        <f t="shared" si="1"/>
        <v>BYE18</v>
      </c>
    </row>
    <row r="42" spans="1:29" ht="12.75" customHeight="1" x14ac:dyDescent="0.4">
      <c r="A42" s="2">
        <v>108</v>
      </c>
      <c r="B42" s="56" t="s">
        <v>694</v>
      </c>
      <c r="C42" s="100">
        <v>0</v>
      </c>
      <c r="D42" s="41"/>
      <c r="E42" s="57"/>
      <c r="F42" s="58" t="str">
        <f>IF(C41&gt;C42,B41,IF(C42&gt;C41,B42,""))</f>
        <v>PAT Kelly Pologa</v>
      </c>
      <c r="G42" s="59">
        <v>3</v>
      </c>
      <c r="H42" s="57"/>
      <c r="K42" s="21"/>
      <c r="L42" s="32"/>
      <c r="P42" s="32"/>
      <c r="T42" s="32"/>
      <c r="X42" s="32"/>
      <c r="Z42" s="53" t="str">
        <f>IF(C83&gt;C84,B84,IF(C84&gt;C83,B83,54))</f>
        <v>ONE Norma Black</v>
      </c>
      <c r="AA42" s="54">
        <f>VLOOKUP(Z42,scores!G$1:H$232,2,FALSE)</f>
        <v>174</v>
      </c>
      <c r="AB42" s="55">
        <f t="shared" si="0"/>
        <v>31</v>
      </c>
      <c r="AC42" s="53" t="str">
        <f t="shared" si="1"/>
        <v>ONE Norma Black</v>
      </c>
    </row>
    <row r="43" spans="1:29" ht="12.75" customHeight="1" x14ac:dyDescent="0.4">
      <c r="A43" s="2">
        <v>85</v>
      </c>
      <c r="B43" s="60" t="str">
        <f>VLOOKUP(A43+99,scores!F$1:G$198,2,FALSE)</f>
        <v>SWA Jennifer Mclean</v>
      </c>
      <c r="C43" s="100">
        <v>0</v>
      </c>
      <c r="D43" s="36"/>
      <c r="F43" s="61" t="str">
        <f>IF(C43&gt;C44,B43,IF(C44&gt;C43,B44,""))</f>
        <v>PUK Martin Keeley</v>
      </c>
      <c r="G43" s="59">
        <v>1</v>
      </c>
      <c r="H43" s="27"/>
      <c r="I43" s="74"/>
      <c r="K43" s="21"/>
      <c r="L43" s="32"/>
      <c r="P43" s="32"/>
      <c r="T43" s="32"/>
      <c r="X43" s="32"/>
      <c r="Z43" s="53" t="str">
        <f>IF(C85&gt;C86,B86,IF(C86&gt;C85,B85,43))</f>
        <v>PAL Kiri Bennett</v>
      </c>
      <c r="AA43" s="54">
        <f>VLOOKUP(Z43,scores!G$1:H$232,2,FALSE)</f>
        <v>142</v>
      </c>
      <c r="AB43" s="55">
        <f t="shared" si="0"/>
        <v>15</v>
      </c>
      <c r="AC43" s="53" t="str">
        <f t="shared" si="1"/>
        <v>PAL Kiri Bennett</v>
      </c>
    </row>
    <row r="44" spans="1:29" ht="12.75" customHeight="1" x14ac:dyDescent="0.4">
      <c r="A44" s="2">
        <v>44</v>
      </c>
      <c r="B44" s="62" t="str">
        <f>VLOOKUP(A44+99,scores!F$1:G$198,2,FALSE)</f>
        <v>PUK Martin Keeley</v>
      </c>
      <c r="C44" s="100">
        <v>3</v>
      </c>
      <c r="G44" s="21"/>
      <c r="H44" s="32"/>
      <c r="I44" s="57"/>
      <c r="J44" s="66" t="str">
        <f>IF(G42&gt;G43,F42,IF(G43&gt;G42,F43,""))</f>
        <v>PAT Kelly Pologa</v>
      </c>
      <c r="K44" s="59">
        <v>3</v>
      </c>
      <c r="L44" s="36"/>
      <c r="P44" s="32"/>
      <c r="T44" s="32"/>
      <c r="X44" s="32"/>
      <c r="Z44" s="55" t="str">
        <f>IF(G86&gt;G87,F87,IF(G87&gt;G86,"BYE19",22))</f>
        <v>BYE19</v>
      </c>
      <c r="AA44" s="54">
        <f>VLOOKUP(Z44,scores!G$1:H$232,2,FALSE)</f>
        <v>230</v>
      </c>
      <c r="AB44" s="55">
        <f t="shared" si="0"/>
        <v>59</v>
      </c>
      <c r="AC44" s="55" t="str">
        <f t="shared" si="1"/>
        <v>BYE19</v>
      </c>
    </row>
    <row r="45" spans="1:29" ht="12.75" customHeight="1" x14ac:dyDescent="0.4">
      <c r="A45" s="2">
        <v>53</v>
      </c>
      <c r="B45" s="51" t="str">
        <f>VLOOKUP(A45+99,scores!F$1:G$198,2,FALSE)</f>
        <v>WEY Sam Vaafusu</v>
      </c>
      <c r="C45" s="100">
        <v>3</v>
      </c>
      <c r="G45" s="21"/>
      <c r="H45" s="32"/>
      <c r="J45" s="67" t="str">
        <f>IF(G46&gt;G47,F46,IF(G47&gt;G46,F47,""))</f>
        <v>HOW Colin Tranter</v>
      </c>
      <c r="K45" s="59">
        <v>1</v>
      </c>
      <c r="P45" s="32"/>
      <c r="T45" s="32"/>
      <c r="X45" s="32"/>
      <c r="Z45" s="55" t="str">
        <f>IF(G90&gt;G91,"BYE20",IF(G91&gt;G90,F90,27))</f>
        <v>BYE20</v>
      </c>
      <c r="AA45" s="54">
        <f>VLOOKUP(Z45,scores!G$1:H$232,2,FALSE)</f>
        <v>231</v>
      </c>
      <c r="AB45" s="55">
        <f t="shared" si="0"/>
        <v>60</v>
      </c>
      <c r="AC45" s="55" t="str">
        <f t="shared" si="1"/>
        <v>BYE20</v>
      </c>
    </row>
    <row r="46" spans="1:29" ht="12.75" customHeight="1" x14ac:dyDescent="0.4">
      <c r="A46" s="2">
        <v>76</v>
      </c>
      <c r="B46" s="65" t="str">
        <f>VLOOKUP(A46+99,scores!F$1:G$198,2,FALSE)</f>
        <v>PAT Ramend Raniga</v>
      </c>
      <c r="C46" s="100"/>
      <c r="D46" s="41"/>
      <c r="E46" s="57"/>
      <c r="F46" s="66" t="str">
        <f>IF(C45&gt;C46,B45,IF(C46&gt;C45,B46,""))</f>
        <v>WEY Sam Vaafusu</v>
      </c>
      <c r="G46" s="59">
        <v>0</v>
      </c>
      <c r="H46" s="36"/>
      <c r="K46" s="21"/>
      <c r="P46" s="32"/>
      <c r="T46" s="32"/>
      <c r="X46" s="32"/>
      <c r="Z46" s="53" t="str">
        <f>IF(C91&gt;C92,B92,IF(C92&gt;C91,B91,38))</f>
        <v>PAT Roy Garrett</v>
      </c>
      <c r="AA46" s="54">
        <f>VLOOKUP(Z46,scores!G$1:H$232,2,FALSE)</f>
        <v>190</v>
      </c>
      <c r="AB46" s="55">
        <f t="shared" si="0"/>
        <v>39</v>
      </c>
      <c r="AC46" s="53" t="str">
        <f t="shared" si="1"/>
        <v>PAT Roy Garrett</v>
      </c>
    </row>
    <row r="47" spans="1:29" ht="12.75" customHeight="1" x14ac:dyDescent="0.4">
      <c r="A47" s="2">
        <v>117</v>
      </c>
      <c r="B47" s="71" t="s">
        <v>694</v>
      </c>
      <c r="C47" s="100">
        <v>0</v>
      </c>
      <c r="D47" s="36"/>
      <c r="F47" s="67" t="str">
        <f>IF(C47&gt;C48,B47,IF(C48&gt;C47,B48,""))</f>
        <v>HOW Colin Tranter</v>
      </c>
      <c r="G47" s="59">
        <v>3</v>
      </c>
      <c r="K47" s="21"/>
      <c r="P47" s="32"/>
      <c r="T47" s="32"/>
      <c r="X47" s="32"/>
      <c r="Z47" s="53" t="str">
        <f>IF(C93&gt;C94,B94,IF(C94&gt;C93,B93,59))</f>
        <v>OTA Sue Taveuveu</v>
      </c>
      <c r="AA47" s="54">
        <f>VLOOKUP(Z47,scores!G$1:H$232,2,FALSE)</f>
        <v>158</v>
      </c>
      <c r="AB47" s="55">
        <f t="shared" si="0"/>
        <v>23</v>
      </c>
      <c r="AC47" s="53" t="str">
        <f t="shared" si="1"/>
        <v>OTA Sue Taveuveu</v>
      </c>
    </row>
    <row r="48" spans="1:29" ht="12.75" customHeight="1" x14ac:dyDescent="0.4">
      <c r="A48" s="2">
        <v>12</v>
      </c>
      <c r="B48" s="62" t="str">
        <f>VLOOKUP(A48+99,scores!F$1:G$198,2,FALSE)</f>
        <v>HOW Colin Tranter</v>
      </c>
      <c r="C48" s="100">
        <v>1</v>
      </c>
      <c r="G48" s="21"/>
      <c r="K48" s="21"/>
      <c r="P48" s="32"/>
      <c r="Q48" s="57"/>
      <c r="R48" s="58" t="str">
        <f>IF(O40&gt;O41,N40,IF(O41&gt;O40,N41,""))</f>
        <v>TGA Josh Va'afusu</v>
      </c>
      <c r="S48" s="68">
        <v>3</v>
      </c>
      <c r="T48" s="36"/>
      <c r="X48" s="32"/>
      <c r="Z48" s="55" t="str">
        <f>IF(G94&gt;G95,F95,IF(G95&gt;G94,"BYE21",6))</f>
        <v>BYE21</v>
      </c>
      <c r="AA48" s="54">
        <f>VLOOKUP(Z48,scores!G$1:H$232,2,FALSE)</f>
        <v>232</v>
      </c>
      <c r="AB48" s="55">
        <f t="shared" si="0"/>
        <v>61</v>
      </c>
      <c r="AC48" s="55" t="str">
        <f t="shared" si="1"/>
        <v>BYE21</v>
      </c>
    </row>
    <row r="49" spans="1:29" ht="12.75" customHeight="1" x14ac:dyDescent="0.4">
      <c r="A49" s="2">
        <v>13</v>
      </c>
      <c r="B49" s="51" t="str">
        <f>VLOOKUP(A49+99,scores!F$1:G$198,2,FALSE)</f>
        <v>BAY Jonothan Parker</v>
      </c>
      <c r="C49" s="100">
        <v>1</v>
      </c>
      <c r="G49" s="21"/>
      <c r="K49" s="21"/>
      <c r="P49" s="32"/>
      <c r="R49" s="61" t="str">
        <f>IF(O56&gt;O57,N56,IF(O57&gt;O56,N57,""))</f>
        <v>TOK Eddie Roberts</v>
      </c>
      <c r="S49" s="68">
        <v>0</v>
      </c>
      <c r="X49" s="32"/>
      <c r="Z49" s="55" t="str">
        <f>IF(G98&gt;G99,"BYE22",IF(G99&gt;G98,F98,7))</f>
        <v>BYE22</v>
      </c>
      <c r="AA49" s="54">
        <f>VLOOKUP(Z49,scores!G$1:H$232,2,FALSE)</f>
        <v>233</v>
      </c>
      <c r="AB49" s="55">
        <f t="shared" si="0"/>
        <v>62</v>
      </c>
      <c r="AC49" s="55" t="str">
        <f t="shared" si="1"/>
        <v>BYE22</v>
      </c>
    </row>
    <row r="50" spans="1:29" ht="12.75" customHeight="1" x14ac:dyDescent="0.4">
      <c r="A50" s="2">
        <v>116</v>
      </c>
      <c r="B50" s="56" t="s">
        <v>694</v>
      </c>
      <c r="C50" s="100">
        <v>0</v>
      </c>
      <c r="D50" s="41"/>
      <c r="E50" s="57"/>
      <c r="F50" s="58" t="str">
        <f>IF(C49&gt;C50,B49,IF(C50&gt;C49,B50,""))</f>
        <v>BAY Jonothan Parker</v>
      </c>
      <c r="G50" s="59">
        <v>0</v>
      </c>
      <c r="H50" s="57"/>
      <c r="K50" s="21"/>
      <c r="P50" s="32"/>
      <c r="X50" s="32"/>
      <c r="Z50" s="53" t="str">
        <f>IF(C99&gt;C100,B100,IF(C100&gt;C99,B99,58))</f>
        <v>GLE Michael George</v>
      </c>
      <c r="AA50" s="54">
        <f>VLOOKUP(Z50,scores!G$1:H$232,2,FALSE)</f>
        <v>157</v>
      </c>
      <c r="AB50" s="55">
        <f t="shared" si="0"/>
        <v>22</v>
      </c>
      <c r="AC50" s="53" t="str">
        <f t="shared" si="1"/>
        <v>GLE Michael George</v>
      </c>
    </row>
    <row r="51" spans="1:29" ht="12.75" customHeight="1" x14ac:dyDescent="0.4">
      <c r="A51" s="2">
        <v>77</v>
      </c>
      <c r="B51" s="60" t="str">
        <f>VLOOKUP(A51+99,scores!F$1:G$198,2,FALSE)</f>
        <v>OTAK Mane Tamihana</v>
      </c>
      <c r="C51" s="100">
        <v>2</v>
      </c>
      <c r="D51" s="36"/>
      <c r="F51" s="61" t="str">
        <f>IF(C51&gt;C52,B51,IF(C52&gt;C51,B52,""))</f>
        <v>PAT Chris Walker</v>
      </c>
      <c r="G51" s="59">
        <v>3</v>
      </c>
      <c r="H51" s="27"/>
      <c r="K51" s="21"/>
      <c r="P51" s="32"/>
      <c r="X51" s="32"/>
      <c r="Z51" s="53" t="str">
        <f>IF(C101&gt;C102,B102,IF(C102&gt;C101,B101,39))</f>
        <v>PAT Nick Leaf</v>
      </c>
      <c r="AA51" s="54">
        <f>VLOOKUP(Z51,scores!G$1:H$232,2,FALSE)</f>
        <v>189</v>
      </c>
      <c r="AB51" s="55">
        <f t="shared" si="0"/>
        <v>38</v>
      </c>
      <c r="AC51" s="53" t="str">
        <f t="shared" si="1"/>
        <v>PAT Nick Leaf</v>
      </c>
    </row>
    <row r="52" spans="1:29" ht="12.75" customHeight="1" x14ac:dyDescent="0.4">
      <c r="A52" s="2">
        <v>52</v>
      </c>
      <c r="B52" s="62" t="str">
        <f>VLOOKUP(A52+99,scores!F$1:G$198,2,FALSE)</f>
        <v>PAT Chris Walker</v>
      </c>
      <c r="C52" s="100">
        <v>3</v>
      </c>
      <c r="G52" s="21"/>
      <c r="H52" s="32"/>
      <c r="I52" s="57"/>
      <c r="J52" s="58" t="str">
        <f>IF(G50&gt;G51,F50,IF(G51&gt;G50,F51,""))</f>
        <v>PAT Chris Walker</v>
      </c>
      <c r="K52" s="59">
        <v>1</v>
      </c>
      <c r="L52" s="57"/>
      <c r="P52" s="32"/>
      <c r="X52" s="32"/>
      <c r="Z52" s="53" t="str">
        <f>IF(G102&gt;G103,F103,IF(G103&gt;G102,"BYE23",26))</f>
        <v>PAT Steve Argus</v>
      </c>
      <c r="AA52" s="54">
        <f>VLOOKUP(Z52,scores!G$1:H$232,2,FALSE)</f>
        <v>125</v>
      </c>
      <c r="AB52" s="55">
        <f t="shared" si="0"/>
        <v>10</v>
      </c>
      <c r="AC52" s="53" t="str">
        <f t="shared" si="1"/>
        <v>PAT Steve Argus</v>
      </c>
    </row>
    <row r="53" spans="1:29" ht="12.75" customHeight="1" x14ac:dyDescent="0.4">
      <c r="A53" s="2">
        <v>45</v>
      </c>
      <c r="B53" s="51" t="str">
        <f>VLOOKUP(A53+99,scores!F$1:G$198,2,FALSE)</f>
        <v>NLR Ryan  Farrell</v>
      </c>
      <c r="C53" s="100"/>
      <c r="G53" s="21"/>
      <c r="H53" s="32"/>
      <c r="J53" s="61" t="str">
        <f>IF(G54&gt;G55,F54,IF(G55&gt;G54,F55,""))</f>
        <v>TOK Eddie Roberts</v>
      </c>
      <c r="K53" s="59">
        <v>3</v>
      </c>
      <c r="L53" s="27"/>
      <c r="P53" s="32"/>
      <c r="X53" s="32"/>
      <c r="Z53" s="55" t="str">
        <f>IF(G106&gt;G107,"BYE24",IF(G107&gt;G106,F106,23))</f>
        <v>BYE24</v>
      </c>
      <c r="AA53" s="54">
        <f>VLOOKUP(Z53,scores!G$1:H$232,2,FALSE)</f>
        <v>235</v>
      </c>
      <c r="AB53" s="55">
        <f t="shared" si="0"/>
        <v>63</v>
      </c>
      <c r="AC53" s="55" t="str">
        <f t="shared" si="1"/>
        <v>BYE24</v>
      </c>
    </row>
    <row r="54" spans="1:29" ht="12.75" customHeight="1" x14ac:dyDescent="0.4">
      <c r="A54" s="2">
        <v>84</v>
      </c>
      <c r="B54" s="65" t="str">
        <f>VLOOKUP(A54+99,scores!F$1:G$198,2,FALSE)</f>
        <v>TOK Eddie Roberts</v>
      </c>
      <c r="C54" s="100">
        <v>1</v>
      </c>
      <c r="D54" s="41"/>
      <c r="E54" s="57"/>
      <c r="F54" s="66" t="str">
        <f>IF(C53&gt;C54,B53,IF(C54&gt;C53,B54,""))</f>
        <v>TOK Eddie Roberts</v>
      </c>
      <c r="G54" s="59">
        <v>3</v>
      </c>
      <c r="H54" s="36"/>
      <c r="K54" s="21"/>
      <c r="L54" s="32"/>
      <c r="P54" s="32"/>
      <c r="X54" s="32"/>
      <c r="Z54" s="53" t="str">
        <f>IF(C107&gt;C108,B108,IF(C108&gt;C107,B107,42))</f>
        <v>TGA Karlene Taylor</v>
      </c>
      <c r="AA54" s="54">
        <f>VLOOKUP(Z54,scores!G$1:H$232,2,FALSE)</f>
        <v>141</v>
      </c>
      <c r="AB54" s="55">
        <f t="shared" si="0"/>
        <v>14</v>
      </c>
      <c r="AC54" s="53" t="str">
        <f t="shared" si="1"/>
        <v>TGA Karlene Taylor</v>
      </c>
    </row>
    <row r="55" spans="1:29" ht="12.75" customHeight="1" x14ac:dyDescent="0.4">
      <c r="A55" s="2">
        <v>109</v>
      </c>
      <c r="B55" s="71" t="s">
        <v>694</v>
      </c>
      <c r="C55" s="100">
        <v>0</v>
      </c>
      <c r="D55" s="36"/>
      <c r="F55" s="67" t="str">
        <f>IF(C55&gt;C56,B55,IF(C56&gt;C55,B56,""))</f>
        <v>OTA Samuel Matthews</v>
      </c>
      <c r="G55" s="59">
        <v>2</v>
      </c>
      <c r="K55" s="21"/>
      <c r="L55" s="32"/>
      <c r="P55" s="32"/>
      <c r="X55" s="32"/>
      <c r="Z55" s="53" t="str">
        <f>IF(C109&gt;C110,B110,IF(C110&gt;C109,B109,55))</f>
        <v>BAYS Thys Kruger</v>
      </c>
      <c r="AA55" s="54">
        <f>VLOOKUP(Z55,scores!G$1:H$232,2,FALSE)</f>
        <v>173</v>
      </c>
      <c r="AB55" s="55">
        <f t="shared" si="0"/>
        <v>30</v>
      </c>
      <c r="AC55" s="53" t="str">
        <f t="shared" si="1"/>
        <v>BAYS Thys Kruger</v>
      </c>
    </row>
    <row r="56" spans="1:29" ht="12.75" customHeight="1" x14ac:dyDescent="0.4">
      <c r="A56" s="2">
        <v>20</v>
      </c>
      <c r="B56" s="62" t="str">
        <f>VLOOKUP(A56+99,scores!F$1:G$198,2,FALSE)</f>
        <v>OTA Samuel Matthews</v>
      </c>
      <c r="C56" s="100">
        <v>1</v>
      </c>
      <c r="G56" s="21"/>
      <c r="K56" s="21"/>
      <c r="L56" s="32"/>
      <c r="M56" s="63"/>
      <c r="N56" s="58" t="str">
        <f>IF(K52&gt;K53,J52,IF(K53&gt;K52,J53,""))</f>
        <v>TOK Eddie Roberts</v>
      </c>
      <c r="O56" s="68">
        <v>3</v>
      </c>
      <c r="P56" s="36"/>
      <c r="X56" s="32"/>
      <c r="Z56" s="53" t="str">
        <f>IF(G110&gt;G111,F111,IF(G111&gt;G110,"BYE25",10))</f>
        <v>PAT John Harrison</v>
      </c>
      <c r="AA56" s="54">
        <f>VLOOKUP(Z56,scores!G$1:H$232,2,FALSE)</f>
        <v>109</v>
      </c>
      <c r="AB56" s="55">
        <f t="shared" si="0"/>
        <v>4</v>
      </c>
      <c r="AC56" s="53" t="str">
        <f t="shared" si="1"/>
        <v>PAT John Harrison</v>
      </c>
    </row>
    <row r="57" spans="1:29" ht="12.75" customHeight="1" x14ac:dyDescent="0.4">
      <c r="A57" s="2">
        <v>29</v>
      </c>
      <c r="B57" s="104" t="s">
        <v>284</v>
      </c>
      <c r="C57" s="100">
        <v>1</v>
      </c>
      <c r="G57" s="21"/>
      <c r="K57" s="21"/>
      <c r="L57" s="32"/>
      <c r="N57" s="61" t="str">
        <f>IF(K60&gt;K61,J60,IF(K61&gt;K60,J61,""))</f>
        <v>PAT Niall Hanlon</v>
      </c>
      <c r="O57" s="68">
        <v>2</v>
      </c>
      <c r="X57" s="32"/>
      <c r="Z57" s="55" t="str">
        <f>IF(G114&gt;G115,"BYE26",IF(G115&gt;G114,F114,15))</f>
        <v>BYE26</v>
      </c>
      <c r="AA57" s="54">
        <f>VLOOKUP(Z57,scores!G$1:H$232,2,FALSE)</f>
        <v>237</v>
      </c>
      <c r="AB57" s="55">
        <f t="shared" si="0"/>
        <v>64</v>
      </c>
      <c r="AC57" s="55" t="str">
        <f t="shared" si="1"/>
        <v>BYE26</v>
      </c>
    </row>
    <row r="58" spans="1:29" ht="12.75" customHeight="1" x14ac:dyDescent="0.4">
      <c r="A58" s="2">
        <v>100</v>
      </c>
      <c r="B58" s="56" t="s">
        <v>694</v>
      </c>
      <c r="C58" s="100">
        <v>0</v>
      </c>
      <c r="D58" s="41"/>
      <c r="E58" s="57"/>
      <c r="F58" s="103" t="str">
        <f>IF(C57&gt;C58,B57,IF(C58&gt;C57,B58,""))</f>
        <v>TOK Peter Masden</v>
      </c>
      <c r="G58" s="59">
        <v>0</v>
      </c>
      <c r="H58" s="57"/>
      <c r="K58" s="21"/>
      <c r="L58" s="32"/>
      <c r="X58" s="32"/>
      <c r="Z58" s="53" t="str">
        <f>IF(C115&gt;C116,B116,IF(C116&gt;C115,B115,50))</f>
        <v>PUK Mel Apanui</v>
      </c>
      <c r="AA58" s="54">
        <f>VLOOKUP(Z58,scores!G$1:H$232,2,FALSE)</f>
        <v>149</v>
      </c>
      <c r="AB58" s="55">
        <f t="shared" si="0"/>
        <v>20</v>
      </c>
      <c r="AC58" s="53" t="str">
        <f t="shared" si="1"/>
        <v>PUK Mel Apanui</v>
      </c>
    </row>
    <row r="59" spans="1:29" ht="12.75" customHeight="1" x14ac:dyDescent="0.4">
      <c r="A59" s="2">
        <v>93</v>
      </c>
      <c r="B59" s="60" t="str">
        <f>VLOOKUP(A59+99,scores!F$1:G$198,2,FALSE)</f>
        <v>SWA Clayton Gray</v>
      </c>
      <c r="C59" s="100">
        <v>0</v>
      </c>
      <c r="D59" s="36"/>
      <c r="F59" s="61" t="str">
        <f>IF(C59&gt;C60,B59,IF(C60&gt;C59,B60,""))</f>
        <v>PAT Roger Gracie</v>
      </c>
      <c r="G59" s="59">
        <v>3</v>
      </c>
      <c r="H59" s="27"/>
      <c r="K59" s="21"/>
      <c r="L59" s="32"/>
      <c r="X59" s="32"/>
      <c r="Z59" s="53" t="str">
        <f>IF(C117&gt;C118,B118,IF(C118&gt;C117,B117,47))</f>
        <v>BAYS Shayne Hynes</v>
      </c>
      <c r="AA59" s="54">
        <f>VLOOKUP(Z59,scores!G$1:H$232,2,FALSE)</f>
        <v>146</v>
      </c>
      <c r="AB59" s="55">
        <f t="shared" si="0"/>
        <v>17</v>
      </c>
      <c r="AC59" s="53" t="str">
        <f t="shared" si="1"/>
        <v>BAYS Shayne Hynes</v>
      </c>
    </row>
    <row r="60" spans="1:29" ht="12.75" customHeight="1" x14ac:dyDescent="0.4">
      <c r="A60" s="2">
        <v>36</v>
      </c>
      <c r="B60" s="62" t="str">
        <f>VLOOKUP(A60+99,scores!F$1:G$198,2,FALSE)</f>
        <v>PAT Roger Gracie</v>
      </c>
      <c r="C60" s="100">
        <v>3</v>
      </c>
      <c r="G60" s="21"/>
      <c r="H60" s="32"/>
      <c r="I60" s="57"/>
      <c r="J60" s="66" t="str">
        <f>IF(G58&gt;G59,F58,IF(G59&gt;G58,F59,""))</f>
        <v>PAT Roger Gracie</v>
      </c>
      <c r="K60" s="59">
        <v>1</v>
      </c>
      <c r="L60" s="36"/>
      <c r="X60" s="32"/>
      <c r="Z60" s="53" t="str">
        <f>IF(G118&gt;G119,F119,IF(G119&gt;G118,"BYE27",18))</f>
        <v>TGA Dave Harman</v>
      </c>
      <c r="AA60" s="54">
        <f>VLOOKUP(Z60,scores!G$1:H$232,2,FALSE)</f>
        <v>117</v>
      </c>
      <c r="AB60" s="55">
        <f t="shared" si="0"/>
        <v>7</v>
      </c>
      <c r="AC60" s="53" t="str">
        <f t="shared" si="1"/>
        <v>TGA Dave Harman</v>
      </c>
    </row>
    <row r="61" spans="1:29" ht="12.75" customHeight="1" x14ac:dyDescent="0.4">
      <c r="A61" s="2">
        <v>61</v>
      </c>
      <c r="B61" s="51" t="str">
        <f>VLOOKUP(A61+99,scores!F$1:G$198,2,FALSE)</f>
        <v>OTA Lani Pakieto</v>
      </c>
      <c r="C61" s="100">
        <v>2</v>
      </c>
      <c r="G61" s="21"/>
      <c r="H61" s="32"/>
      <c r="J61" s="67" t="str">
        <f>IF(G62&gt;G63,F62,IF(G63&gt;G62,F63,""))</f>
        <v>PAT Niall Hanlon</v>
      </c>
      <c r="K61" s="59">
        <v>3</v>
      </c>
      <c r="X61" s="32"/>
      <c r="Z61" s="53" t="str">
        <f>IF(C121&gt;C122,B122,IF(C122&gt;C121,B121,31))</f>
        <v>PAT Terri Argus</v>
      </c>
      <c r="AA61" s="54">
        <f>VLOOKUP(Z61,scores!G$1:H$232,2,FALSE)</f>
        <v>197</v>
      </c>
      <c r="AB61" s="55">
        <f t="shared" si="0"/>
        <v>46</v>
      </c>
      <c r="AC61" s="53" t="str">
        <f t="shared" si="1"/>
        <v>PAT Terri Argus</v>
      </c>
    </row>
    <row r="62" spans="1:29" ht="12.75" customHeight="1" x14ac:dyDescent="0.4">
      <c r="A62" s="2">
        <v>68</v>
      </c>
      <c r="B62" s="65" t="str">
        <f>VLOOKUP(A62+99,scores!F$1:G$198,2,FALSE)</f>
        <v>PAT Niall Hanlon</v>
      </c>
      <c r="C62" s="100">
        <v>3</v>
      </c>
      <c r="D62" s="41"/>
      <c r="E62" s="57"/>
      <c r="F62" s="66" t="str">
        <f>IF(C61&gt;C62,B61,IF(C62&gt;C61,B62,""))</f>
        <v>PAT Niall Hanlon</v>
      </c>
      <c r="G62" s="59">
        <v>3</v>
      </c>
      <c r="H62" s="36"/>
      <c r="K62" s="21"/>
      <c r="S62" s="132" t="s">
        <v>737</v>
      </c>
      <c r="T62" s="124"/>
      <c r="U62" s="124"/>
      <c r="V62" s="124"/>
      <c r="W62" s="124"/>
      <c r="X62" s="32"/>
      <c r="Z62" s="53" t="str">
        <f>IF(C123&gt;C124,B124,IF(C124&gt;C123,B123,34))</f>
        <v>PAT Lincoln Hopkins</v>
      </c>
      <c r="AA62" s="54">
        <f>VLOOKUP(Z62,scores!G$1:H$232,2,FALSE)</f>
        <v>194</v>
      </c>
      <c r="AB62" s="55">
        <f t="shared" si="0"/>
        <v>43</v>
      </c>
      <c r="AC62" s="53" t="str">
        <f t="shared" si="1"/>
        <v>PAT Lincoln Hopkins</v>
      </c>
    </row>
    <row r="63" spans="1:29" ht="12.75" customHeight="1" x14ac:dyDescent="0.4">
      <c r="A63" s="2">
        <v>125</v>
      </c>
      <c r="B63" s="71" t="s">
        <v>694</v>
      </c>
      <c r="C63" s="100">
        <v>0</v>
      </c>
      <c r="D63" s="36"/>
      <c r="F63" s="67" t="str">
        <f>IF(C63&gt;C64,B63,IF(C64&gt;C63,B64,""))</f>
        <v>HOW Ian Rowlay</v>
      </c>
      <c r="G63" s="59">
        <v>0</v>
      </c>
      <c r="K63" s="21"/>
      <c r="S63" s="124"/>
      <c r="T63" s="124"/>
      <c r="U63" s="124"/>
      <c r="V63" s="124"/>
      <c r="W63" s="124"/>
      <c r="X63" s="32"/>
      <c r="Z63" s="53" t="str">
        <f>IF(C125&gt;C126,B126,IF(C126&gt;C125,B125,63))</f>
        <v>WHAN Paul Stevens</v>
      </c>
      <c r="AA63" s="54">
        <f>VLOOKUP(Z63,scores!G$1:H$232,2,FALSE)</f>
        <v>165</v>
      </c>
      <c r="AB63" s="55">
        <f t="shared" si="0"/>
        <v>26</v>
      </c>
      <c r="AC63" s="53" t="str">
        <f t="shared" si="1"/>
        <v>WHAN Paul Stevens</v>
      </c>
    </row>
    <row r="64" spans="1:29" ht="12.75" customHeight="1" x14ac:dyDescent="0.4">
      <c r="A64" s="2">
        <v>4</v>
      </c>
      <c r="B64" s="62" t="str">
        <f>VLOOKUP(A64+99,scores!F$1:G$198,2,FALSE)</f>
        <v>HOW Ian Rowlay</v>
      </c>
      <c r="C64" s="100">
        <v>1</v>
      </c>
      <c r="G64" s="21"/>
      <c r="K64" s="21"/>
      <c r="V64" s="58" t="str">
        <f>IF(W32&gt;W33,V32,IF(W33&gt;W32,V33,""))</f>
        <v>OTA Joseph Maiava</v>
      </c>
      <c r="W64" s="75"/>
      <c r="X64" s="36"/>
      <c r="Z64" s="53" t="str">
        <f>IF(G126&gt;G127,F127,IF(G127&gt;G126,"BYE28",2))</f>
        <v>BAYS Hayden Morris</v>
      </c>
      <c r="AA64" s="54">
        <f>VLOOKUP(Z64,scores!G$1:H$232,2,FALSE)</f>
        <v>101</v>
      </c>
      <c r="AB64" s="55">
        <f t="shared" si="0"/>
        <v>1</v>
      </c>
      <c r="AC64" s="53" t="str">
        <f t="shared" si="1"/>
        <v>BAYS Hayden Morris</v>
      </c>
    </row>
    <row r="65" spans="1:29" ht="12.75" customHeight="1" x14ac:dyDescent="0.4">
      <c r="A65" s="2">
        <v>3</v>
      </c>
      <c r="B65" s="104">
        <v>0</v>
      </c>
      <c r="C65" s="100">
        <v>1</v>
      </c>
      <c r="G65" s="21"/>
      <c r="K65" s="21"/>
      <c r="V65" s="69" t="str">
        <f>IF(W96&gt;W97,V96,IF(W97&gt;W96,V97,""))</f>
        <v/>
      </c>
      <c r="W65" s="75"/>
      <c r="X65" s="33"/>
      <c r="Z65" s="55"/>
      <c r="AA65" s="55"/>
      <c r="AB65" s="55"/>
      <c r="AC65" s="55"/>
    </row>
    <row r="66" spans="1:29" ht="12.75" customHeight="1" x14ac:dyDescent="0.4">
      <c r="A66" s="2">
        <v>126</v>
      </c>
      <c r="B66" s="56" t="s">
        <v>694</v>
      </c>
      <c r="C66" s="100">
        <v>0</v>
      </c>
      <c r="D66" s="41"/>
      <c r="E66" s="57"/>
      <c r="F66" s="103" t="s">
        <v>198</v>
      </c>
      <c r="G66" s="59">
        <v>3</v>
      </c>
      <c r="H66" s="57"/>
      <c r="K66" s="21"/>
      <c r="X66" s="32"/>
      <c r="Z66" s="55"/>
      <c r="AA66" s="55"/>
      <c r="AB66" s="55"/>
      <c r="AC66" s="55"/>
    </row>
    <row r="67" spans="1:29" ht="12.75" customHeight="1" x14ac:dyDescent="0.4">
      <c r="A67" s="2">
        <v>67</v>
      </c>
      <c r="B67" s="60" t="str">
        <f>VLOOKUP(A67+99,scores!F$1:G$198,2,FALSE)</f>
        <v>WHAN Cory Diamond</v>
      </c>
      <c r="C67" s="100">
        <v>0</v>
      </c>
      <c r="D67" s="36"/>
      <c r="F67" s="61" t="str">
        <f>IF(C67&gt;C68,B67,IF(C68&gt;C67,B68,""))</f>
        <v>MNU Mitch Jolley</v>
      </c>
      <c r="G67" s="59">
        <v>0</v>
      </c>
      <c r="H67" s="27"/>
      <c r="K67" s="21"/>
      <c r="V67" s="129" t="s">
        <v>729</v>
      </c>
      <c r="W67" s="124"/>
      <c r="X67" s="32"/>
      <c r="Z67" s="55"/>
      <c r="AA67" s="55"/>
      <c r="AB67" s="55"/>
      <c r="AC67" s="55"/>
    </row>
    <row r="68" spans="1:29" ht="12.75" customHeight="1" x14ac:dyDescent="0.4">
      <c r="A68" s="2">
        <v>62</v>
      </c>
      <c r="B68" s="62" t="str">
        <f>VLOOKUP(A68+99,scores!F$1:G$198,2,FALSE)</f>
        <v>MNU Mitch Jolley</v>
      </c>
      <c r="C68" s="100">
        <v>3</v>
      </c>
      <c r="G68" s="21"/>
      <c r="H68" s="32"/>
      <c r="I68" s="57"/>
      <c r="J68" s="103" t="str">
        <f>IF(G66&gt;G67,F66,IF(G67&gt;G66,F67,""))</f>
        <v>GLE Aaron Williams</v>
      </c>
      <c r="K68" s="59">
        <v>3</v>
      </c>
      <c r="L68" s="57"/>
      <c r="X68" s="32"/>
      <c r="Z68" s="55"/>
      <c r="AA68" s="55"/>
      <c r="AB68" s="55"/>
      <c r="AC68" s="55"/>
    </row>
    <row r="69" spans="1:29" ht="12.75" customHeight="1" x14ac:dyDescent="0.4">
      <c r="A69" s="2">
        <v>35</v>
      </c>
      <c r="B69" s="51" t="str">
        <f>VLOOKUP(A69+99,scores!F$1:G$198,2,FALSE)</f>
        <v>PAT Fred Winterstein</v>
      </c>
      <c r="C69" s="100">
        <v>3</v>
      </c>
      <c r="G69" s="21"/>
      <c r="H69" s="32"/>
      <c r="J69" s="61" t="str">
        <f>IF(G70&gt;G71,F70,IF(G71&gt;G70,F71,""))</f>
        <v>WAI Dale Burns</v>
      </c>
      <c r="K69" s="59">
        <v>1</v>
      </c>
      <c r="L69" s="27"/>
      <c r="X69" s="32"/>
      <c r="Z69" s="55"/>
      <c r="AA69" s="55"/>
      <c r="AB69" s="55"/>
      <c r="AC69" s="55"/>
    </row>
    <row r="70" spans="1:29" ht="12.75" customHeight="1" x14ac:dyDescent="0.4">
      <c r="A70" s="2">
        <v>94</v>
      </c>
      <c r="B70" s="65" t="str">
        <f>VLOOKUP(A70+99,scores!F$1:G$198,2,FALSE)</f>
        <v>PAT Addison Argus</v>
      </c>
      <c r="C70" s="100">
        <v>1</v>
      </c>
      <c r="D70" s="41"/>
      <c r="E70" s="57"/>
      <c r="F70" s="66" t="str">
        <f>IF(C69&gt;C70,B69,IF(C70&gt;C69,B70,""))</f>
        <v>PAT Fred Winterstein</v>
      </c>
      <c r="G70" s="59">
        <v>1</v>
      </c>
      <c r="H70" s="36"/>
      <c r="K70" s="21"/>
      <c r="L70" s="32"/>
      <c r="X70" s="32"/>
      <c r="Z70" s="55"/>
      <c r="AA70" s="55"/>
      <c r="AB70" s="55"/>
      <c r="AC70" s="55"/>
    </row>
    <row r="71" spans="1:29" ht="12.75" customHeight="1" x14ac:dyDescent="0.4">
      <c r="A71" s="2">
        <v>99</v>
      </c>
      <c r="B71" s="60" t="str">
        <f>VLOOKUP(A71+99,scores!F$1:G$198,2,FALSE)</f>
        <v>HOW Geraldine Rose</v>
      </c>
      <c r="C71" s="100"/>
      <c r="D71" s="36"/>
      <c r="F71" s="67" t="str">
        <f>IF(C71&gt;C72,B71,IF(C72&gt;C71,B72,""))</f>
        <v>WAI Dale Burns</v>
      </c>
      <c r="G71" s="59">
        <v>3</v>
      </c>
      <c r="K71" s="21"/>
      <c r="L71" s="32"/>
      <c r="X71" s="32"/>
      <c r="Z71" s="55"/>
      <c r="AA71" s="55"/>
      <c r="AB71" s="55"/>
      <c r="AC71" s="55"/>
    </row>
    <row r="72" spans="1:29" ht="12.75" customHeight="1" x14ac:dyDescent="0.4">
      <c r="A72" s="2">
        <v>30</v>
      </c>
      <c r="B72" s="62" t="str">
        <f>VLOOKUP(A72+99,scores!F$1:G$198,2,FALSE)</f>
        <v>WAI Dale Burns</v>
      </c>
      <c r="C72" s="100">
        <v>1</v>
      </c>
      <c r="G72" s="21"/>
      <c r="K72" s="21"/>
      <c r="L72" s="32"/>
      <c r="M72" s="63"/>
      <c r="N72" s="103" t="str">
        <f>IF(K68&gt;K69,J68,IF(K69&gt;K68,J69,""))</f>
        <v>GLE Aaron Williams</v>
      </c>
      <c r="O72" s="68">
        <v>2</v>
      </c>
      <c r="P72" s="57"/>
      <c r="X72" s="32"/>
      <c r="Z72" s="55"/>
      <c r="AA72" s="55"/>
      <c r="AB72" s="55"/>
      <c r="AC72" s="55"/>
    </row>
    <row r="73" spans="1:29" ht="12.75" customHeight="1" x14ac:dyDescent="0.4">
      <c r="A73" s="2">
        <v>19</v>
      </c>
      <c r="B73" s="51" t="str">
        <f>VLOOKUP(A73+99,scores!F$1:G$198,2,FALSE)</f>
        <v>BIR Moloi Fatuesi</v>
      </c>
      <c r="C73" s="100">
        <v>1</v>
      </c>
      <c r="G73" s="21"/>
      <c r="K73" s="21"/>
      <c r="L73" s="32"/>
      <c r="N73" s="61" t="str">
        <f>IF(K76&gt;K77,J76,IF(K77&gt;K76,J77,""))</f>
        <v>OTA Sio Latu</v>
      </c>
      <c r="O73" s="68">
        <v>3</v>
      </c>
      <c r="P73" s="27"/>
      <c r="X73" s="32"/>
      <c r="Z73" s="55"/>
      <c r="AA73" s="55"/>
      <c r="AB73" s="55"/>
      <c r="AC73" s="55"/>
    </row>
    <row r="74" spans="1:29" ht="12.75" customHeight="1" x14ac:dyDescent="0.4">
      <c r="A74" s="2">
        <v>110</v>
      </c>
      <c r="B74" s="56" t="s">
        <v>694</v>
      </c>
      <c r="C74" s="100">
        <v>0</v>
      </c>
      <c r="D74" s="41"/>
      <c r="E74" s="57"/>
      <c r="F74" s="58" t="str">
        <f>IF(C73&gt;C74,B73,IF(C74&gt;C73,B74,""))</f>
        <v>BIR Moloi Fatuesi</v>
      </c>
      <c r="G74" s="59">
        <v>3</v>
      </c>
      <c r="H74" s="57"/>
      <c r="K74" s="21"/>
      <c r="L74" s="32"/>
      <c r="P74" s="32"/>
      <c r="X74" s="32"/>
      <c r="Z74" s="55"/>
      <c r="AA74" s="55"/>
      <c r="AB74" s="55"/>
      <c r="AC74" s="55"/>
    </row>
    <row r="75" spans="1:29" ht="12.75" customHeight="1" x14ac:dyDescent="0.4">
      <c r="A75" s="2">
        <v>83</v>
      </c>
      <c r="B75" s="60" t="str">
        <f>VLOOKUP(A75+99,scores!F$1:G$198,2,FALSE)</f>
        <v>BAYS Bill Amosa</v>
      </c>
      <c r="C75" s="100">
        <v>1</v>
      </c>
      <c r="D75" s="36"/>
      <c r="F75" s="61" t="str">
        <f>IF(C75&gt;C76,B75,IF(C76&gt;C75,B76,""))</f>
        <v>MNU Viz Vandayar</v>
      </c>
      <c r="G75" s="59">
        <v>0</v>
      </c>
      <c r="H75" s="27"/>
      <c r="K75" s="21"/>
      <c r="L75" s="32"/>
      <c r="P75" s="32"/>
      <c r="X75" s="32"/>
      <c r="Z75" s="55"/>
      <c r="AA75" s="55"/>
      <c r="AB75" s="55"/>
      <c r="AC75" s="55"/>
    </row>
    <row r="76" spans="1:29" ht="12.75" customHeight="1" x14ac:dyDescent="0.4">
      <c r="A76" s="2">
        <v>46</v>
      </c>
      <c r="B76" s="62" t="str">
        <f>VLOOKUP(A76+99,scores!F$1:G$198,2,FALSE)</f>
        <v>MNU Viz Vandayar</v>
      </c>
      <c r="C76" s="100">
        <v>3</v>
      </c>
      <c r="G76" s="21"/>
      <c r="H76" s="32"/>
      <c r="I76" s="57"/>
      <c r="J76" s="66" t="str">
        <f>IF(G74&gt;G75,F74,IF(G75&gt;G74,F75,""))</f>
        <v>BIR Moloi Fatuesi</v>
      </c>
      <c r="K76" s="59">
        <v>0</v>
      </c>
      <c r="L76" s="77"/>
      <c r="P76" s="32"/>
      <c r="X76" s="32"/>
      <c r="Z76" s="55"/>
      <c r="AA76" s="55"/>
      <c r="AB76" s="55"/>
      <c r="AC76" s="55"/>
    </row>
    <row r="77" spans="1:29" ht="12.75" customHeight="1" x14ac:dyDescent="0.4">
      <c r="A77" s="2">
        <v>51</v>
      </c>
      <c r="B77" s="51" t="str">
        <f>VLOOKUP(A77+99,scores!F$1:G$198,2,FALSE)</f>
        <v>PAL Aaron Wolland</v>
      </c>
      <c r="C77" s="100">
        <v>3</v>
      </c>
      <c r="G77" s="21"/>
      <c r="H77" s="32"/>
      <c r="J77" s="67" t="str">
        <f>IF(G78&gt;G79,F78,IF(G79&gt;G78,F79,""))</f>
        <v>OTA Sio Latu</v>
      </c>
      <c r="K77" s="59">
        <v>3</v>
      </c>
      <c r="P77" s="32"/>
      <c r="X77" s="32"/>
      <c r="Z77" s="55"/>
      <c r="AA77" s="55"/>
      <c r="AB77" s="55"/>
      <c r="AC77" s="55"/>
    </row>
    <row r="78" spans="1:29" ht="12.75" customHeight="1" x14ac:dyDescent="0.4">
      <c r="A78" s="2">
        <v>78</v>
      </c>
      <c r="B78" s="65" t="str">
        <f>VLOOKUP(A78+99,scores!F$1:G$198,2,FALSE)</f>
        <v>TGA Hannah Browning</v>
      </c>
      <c r="C78" s="100"/>
      <c r="D78" s="41"/>
      <c r="E78" s="57"/>
      <c r="F78" s="66" t="str">
        <f>IF(C77&gt;C78,B77,IF(C78&gt;C77,B78,""))</f>
        <v>PAL Aaron Wolland</v>
      </c>
      <c r="G78" s="59">
        <v>1</v>
      </c>
      <c r="H78" s="36"/>
      <c r="K78" s="21"/>
      <c r="P78" s="32"/>
      <c r="X78" s="32"/>
      <c r="Z78" s="55"/>
      <c r="AA78" s="55"/>
      <c r="AB78" s="55"/>
      <c r="AC78" s="55"/>
    </row>
    <row r="79" spans="1:29" ht="12.75" customHeight="1" x14ac:dyDescent="0.4">
      <c r="A79" s="2">
        <v>115</v>
      </c>
      <c r="B79" s="71" t="s">
        <v>694</v>
      </c>
      <c r="C79" s="100">
        <v>0</v>
      </c>
      <c r="D79" s="36"/>
      <c r="F79" s="67" t="str">
        <f>IF(C79&gt;C80,B79,IF(C80&gt;C79,B80,""))</f>
        <v>OTA Sio Latu</v>
      </c>
      <c r="G79" s="59">
        <v>3</v>
      </c>
      <c r="K79" s="21"/>
      <c r="P79" s="32"/>
      <c r="X79" s="32"/>
      <c r="Z79" s="55"/>
      <c r="AA79" s="55"/>
      <c r="AB79" s="55"/>
      <c r="AC79" s="55"/>
    </row>
    <row r="80" spans="1:29" ht="12.75" customHeight="1" x14ac:dyDescent="0.4">
      <c r="A80" s="2">
        <v>14</v>
      </c>
      <c r="B80" s="62" t="str">
        <f>VLOOKUP(A80+99,scores!F$1:G$198,2,FALSE)</f>
        <v>OTA Sio Latu</v>
      </c>
      <c r="C80" s="100">
        <v>1</v>
      </c>
      <c r="G80" s="21"/>
      <c r="K80" s="21"/>
      <c r="P80" s="32"/>
      <c r="Q80" s="57"/>
      <c r="R80" s="58" t="str">
        <f>IF(O72&gt;O73,N72,IF(O73&gt;O72,N73,""))</f>
        <v>OTA Sio Latu</v>
      </c>
      <c r="S80" s="68"/>
      <c r="T80" s="57"/>
      <c r="X80" s="32"/>
      <c r="Z80" s="55"/>
      <c r="AA80" s="55"/>
      <c r="AB80" s="55"/>
      <c r="AC80" s="55"/>
    </row>
    <row r="81" spans="1:29" ht="12.75" customHeight="1" x14ac:dyDescent="0.4">
      <c r="A81" s="2">
        <v>11</v>
      </c>
      <c r="B81" s="51" t="str">
        <f>VLOOKUP(A81+99,scores!F$1:G$198,2,FALSE)</f>
        <v>GIS Glen R-Atkins</v>
      </c>
      <c r="C81" s="100">
        <v>1</v>
      </c>
      <c r="G81" s="21"/>
      <c r="K81" s="21"/>
      <c r="P81" s="32"/>
      <c r="R81" s="61" t="str">
        <f>IF(O88&gt;O89,N88,IF(O89&gt;O88,N89,""))</f>
        <v>GIS Glen R-Atkins</v>
      </c>
      <c r="S81" s="68"/>
      <c r="T81" s="27"/>
      <c r="X81" s="32"/>
      <c r="Z81" s="55"/>
      <c r="AA81" s="55"/>
      <c r="AB81" s="55"/>
      <c r="AC81" s="55"/>
    </row>
    <row r="82" spans="1:29" ht="12.75" customHeight="1" x14ac:dyDescent="0.4">
      <c r="A82" s="2">
        <v>118</v>
      </c>
      <c r="B82" s="56" t="s">
        <v>694</v>
      </c>
      <c r="C82" s="100">
        <v>0</v>
      </c>
      <c r="D82" s="41"/>
      <c r="E82" s="57"/>
      <c r="F82" s="58" t="str">
        <f>IF(C81&gt;C82,B81,IF(C82&gt;C81,B82,""))</f>
        <v>GIS Glen R-Atkins</v>
      </c>
      <c r="G82" s="59">
        <v>3</v>
      </c>
      <c r="H82" s="57"/>
      <c r="K82" s="21"/>
      <c r="P82" s="32"/>
      <c r="T82" s="32"/>
      <c r="X82" s="32"/>
      <c r="Z82" s="55"/>
      <c r="AA82" s="55"/>
      <c r="AB82" s="55"/>
      <c r="AC82" s="55"/>
    </row>
    <row r="83" spans="1:29" ht="12.75" customHeight="1" x14ac:dyDescent="0.4">
      <c r="A83" s="2">
        <v>75</v>
      </c>
      <c r="B83" s="60" t="str">
        <f>VLOOKUP(A83+99,scores!F$1:G$198,2,FALSE)</f>
        <v>ONE Norma Black</v>
      </c>
      <c r="C83" s="100">
        <v>1</v>
      </c>
      <c r="D83" s="36"/>
      <c r="F83" s="61" t="str">
        <f>IF(C83&gt;C84,B83,IF(C84&gt;C83,B84,""))</f>
        <v>SWA Neville Smith</v>
      </c>
      <c r="G83" s="59">
        <v>2</v>
      </c>
      <c r="H83" s="27"/>
      <c r="K83" s="21"/>
      <c r="P83" s="32"/>
      <c r="T83" s="32"/>
      <c r="X83" s="32"/>
      <c r="Z83" s="55"/>
      <c r="AA83" s="55"/>
      <c r="AB83" s="55"/>
      <c r="AC83" s="55"/>
    </row>
    <row r="84" spans="1:29" ht="12.75" customHeight="1" x14ac:dyDescent="0.4">
      <c r="A84" s="2">
        <v>54</v>
      </c>
      <c r="B84" s="62" t="str">
        <f>VLOOKUP(A84+99,scores!F$1:G$198,2,FALSE)</f>
        <v>SWA Neville Smith</v>
      </c>
      <c r="C84" s="100">
        <v>3</v>
      </c>
      <c r="G84" s="21"/>
      <c r="H84" s="32"/>
      <c r="I84" s="57"/>
      <c r="J84" s="58" t="str">
        <f>IF(G82&gt;G83,F82,IF(G83&gt;G82,F83,""))</f>
        <v>GIS Glen R-Atkins</v>
      </c>
      <c r="K84" s="59">
        <v>3</v>
      </c>
      <c r="L84" s="63"/>
      <c r="P84" s="32"/>
      <c r="T84" s="32"/>
      <c r="X84" s="32"/>
      <c r="Z84" s="55"/>
      <c r="AA84" s="55"/>
      <c r="AB84" s="55"/>
      <c r="AC84" s="55"/>
    </row>
    <row r="85" spans="1:29" ht="12.75" customHeight="1" x14ac:dyDescent="0.4">
      <c r="A85" s="2">
        <v>43</v>
      </c>
      <c r="B85" s="51" t="str">
        <f>VLOOKUP(A85+99,scores!F$1:G$198,2,FALSE)</f>
        <v>PAL Kiri Bennett</v>
      </c>
      <c r="C85" s="100">
        <v>0</v>
      </c>
      <c r="G85" s="21"/>
      <c r="H85" s="32"/>
      <c r="J85" s="61" t="str">
        <f>IF(G86&gt;G87,F86,IF(G87&gt;G86,F87,""))</f>
        <v>TARR Jacques Haviga</v>
      </c>
      <c r="K85" s="59">
        <v>1</v>
      </c>
      <c r="L85" s="27"/>
      <c r="P85" s="32"/>
      <c r="T85" s="32"/>
      <c r="X85" s="32"/>
      <c r="Z85" s="55"/>
      <c r="AA85" s="55"/>
      <c r="AB85" s="55"/>
      <c r="AC85" s="55"/>
    </row>
    <row r="86" spans="1:29" ht="12.75" customHeight="1" x14ac:dyDescent="0.4">
      <c r="A86" s="2">
        <v>86</v>
      </c>
      <c r="B86" s="65" t="str">
        <f>VLOOKUP(A86+99,scores!F$1:G$198,2,FALSE)</f>
        <v>PAT Maria Gratwick</v>
      </c>
      <c r="C86" s="100">
        <v>3</v>
      </c>
      <c r="D86" s="41"/>
      <c r="E86" s="57"/>
      <c r="F86" s="66" t="str">
        <f>IF(C85&gt;C86,B85,IF(C86&gt;C85,B86,""))</f>
        <v>PAT Maria Gratwick</v>
      </c>
      <c r="G86" s="59">
        <v>1</v>
      </c>
      <c r="H86" s="36"/>
      <c r="K86" s="21"/>
      <c r="L86" s="32"/>
      <c r="P86" s="32"/>
      <c r="T86" s="32"/>
      <c r="X86" s="32"/>
      <c r="Z86" s="55"/>
      <c r="AA86" s="55"/>
      <c r="AB86" s="55"/>
      <c r="AC86" s="55"/>
    </row>
    <row r="87" spans="1:29" ht="12.75" customHeight="1" x14ac:dyDescent="0.4">
      <c r="A87" s="2">
        <v>107</v>
      </c>
      <c r="B87" s="71" t="s">
        <v>694</v>
      </c>
      <c r="C87" s="100">
        <v>0</v>
      </c>
      <c r="D87" s="36"/>
      <c r="F87" s="67" t="str">
        <f>IF(C87&gt;C88,B87,IF(C88&gt;C87,B88,""))</f>
        <v>TARR Jacques Haviga</v>
      </c>
      <c r="G87" s="59">
        <v>3</v>
      </c>
      <c r="K87" s="21"/>
      <c r="L87" s="32"/>
      <c r="P87" s="32"/>
      <c r="T87" s="32"/>
      <c r="X87" s="32"/>
      <c r="Z87" s="55"/>
      <c r="AA87" s="55"/>
      <c r="AB87" s="55"/>
      <c r="AC87" s="55"/>
    </row>
    <row r="88" spans="1:29" ht="12.75" customHeight="1" x14ac:dyDescent="0.4">
      <c r="A88" s="2">
        <v>22</v>
      </c>
      <c r="B88" s="62" t="str">
        <f>VLOOKUP(A88+99,scores!F$1:G$198,2,FALSE)</f>
        <v>TARR Jacques Haviga</v>
      </c>
      <c r="C88" s="100">
        <v>1</v>
      </c>
      <c r="G88" s="21"/>
      <c r="K88" s="21"/>
      <c r="L88" s="32"/>
      <c r="M88" s="63"/>
      <c r="N88" s="58" t="str">
        <f>IF(K84&gt;K85,J84,IF(K85&gt;K84,J85,""))</f>
        <v>GIS Glen R-Atkins</v>
      </c>
      <c r="O88" s="68">
        <v>3</v>
      </c>
      <c r="P88" s="36"/>
      <c r="T88" s="32"/>
      <c r="X88" s="32"/>
      <c r="Z88" s="55"/>
      <c r="AA88" s="55"/>
      <c r="AB88" s="55"/>
      <c r="AC88" s="55"/>
    </row>
    <row r="89" spans="1:29" ht="12.75" customHeight="1" x14ac:dyDescent="0.4">
      <c r="A89" s="2">
        <v>27</v>
      </c>
      <c r="B89" s="51" t="str">
        <f>VLOOKUP(A89+99,scores!F$1:G$198,2,FALSE)</f>
        <v>OTA Dao Buathong</v>
      </c>
      <c r="C89" s="100">
        <v>1</v>
      </c>
      <c r="G89" s="21"/>
      <c r="K89" s="21"/>
      <c r="L89" s="32"/>
      <c r="N89" s="61" t="str">
        <f>IF(K92&gt;K93,J92,IF(K93&gt;K92,J93,""))</f>
        <v>TOK Cooper McInnes</v>
      </c>
      <c r="O89" s="68">
        <v>1</v>
      </c>
      <c r="T89" s="32"/>
      <c r="X89" s="32"/>
      <c r="Z89" s="55"/>
      <c r="AA89" s="55"/>
      <c r="AB89" s="55"/>
      <c r="AC89" s="55"/>
    </row>
    <row r="90" spans="1:29" ht="12.75" customHeight="1" x14ac:dyDescent="0.4">
      <c r="A90" s="2">
        <v>102</v>
      </c>
      <c r="B90" s="56" t="s">
        <v>694</v>
      </c>
      <c r="C90" s="100">
        <v>0</v>
      </c>
      <c r="D90" s="41"/>
      <c r="E90" s="57"/>
      <c r="F90" s="58" t="str">
        <f>IF(C89&gt;C90,B89,IF(C90&gt;C89,B90,""))</f>
        <v>OTA Dao Buathong</v>
      </c>
      <c r="G90" s="59">
        <v>3</v>
      </c>
      <c r="H90" s="57"/>
      <c r="K90" s="21"/>
      <c r="L90" s="32"/>
      <c r="T90" s="32"/>
      <c r="X90" s="32"/>
      <c r="Z90" s="55"/>
      <c r="AA90" s="55"/>
      <c r="AB90" s="55"/>
      <c r="AC90" s="55"/>
    </row>
    <row r="91" spans="1:29" ht="12.75" customHeight="1" x14ac:dyDescent="0.4">
      <c r="A91" s="2">
        <v>91</v>
      </c>
      <c r="B91" s="60" t="str">
        <f>VLOOKUP(A91+99,scores!F$1:G$198,2,FALSE)</f>
        <v>PAT Roy Garrett</v>
      </c>
      <c r="C91" s="100">
        <v>1</v>
      </c>
      <c r="D91" s="36"/>
      <c r="F91" s="61" t="str">
        <f>IF(C91&gt;C92,B91,IF(C92&gt;C91,B92,""))</f>
        <v>TAUM Shona Blomquist</v>
      </c>
      <c r="G91" s="59">
        <v>2</v>
      </c>
      <c r="H91" s="27"/>
      <c r="K91" s="21"/>
      <c r="L91" s="32"/>
      <c r="T91" s="32"/>
      <c r="X91" s="32"/>
      <c r="Z91" s="55"/>
      <c r="AA91" s="55"/>
      <c r="AB91" s="55"/>
      <c r="AC91" s="55"/>
    </row>
    <row r="92" spans="1:29" ht="12.75" customHeight="1" x14ac:dyDescent="0.4">
      <c r="A92" s="2">
        <v>38</v>
      </c>
      <c r="B92" s="62" t="str">
        <f>VLOOKUP(A92+99,scores!F$1:G$198,2,FALSE)</f>
        <v>TAUM Shona Blomquist</v>
      </c>
      <c r="C92" s="100">
        <v>3</v>
      </c>
      <c r="G92" s="21"/>
      <c r="H92" s="32"/>
      <c r="I92" s="57"/>
      <c r="J92" s="66" t="str">
        <f>IF(G90&gt;G91,F90,IF(G91&gt;G90,F91,""))</f>
        <v>OTA Dao Buathong</v>
      </c>
      <c r="K92" s="59">
        <v>1</v>
      </c>
      <c r="L92" s="36"/>
      <c r="T92" s="32"/>
      <c r="X92" s="32"/>
      <c r="Z92" s="55"/>
      <c r="AA92" s="55"/>
      <c r="AB92" s="55"/>
      <c r="AC92" s="55"/>
    </row>
    <row r="93" spans="1:29" ht="12.75" customHeight="1" x14ac:dyDescent="0.4">
      <c r="A93" s="2">
        <v>59</v>
      </c>
      <c r="B93" s="51" t="str">
        <f>VLOOKUP(A93+99,scores!F$1:G$198,2,FALSE)</f>
        <v>OTA Sue Taveuveu</v>
      </c>
      <c r="C93" s="100">
        <v>0</v>
      </c>
      <c r="G93" s="21"/>
      <c r="H93" s="32"/>
      <c r="J93" s="67" t="str">
        <f>IF(G94&gt;G95,F94,IF(G95&gt;G94,F95,""))</f>
        <v>TOK Cooper McInnes</v>
      </c>
      <c r="K93" s="59">
        <v>3</v>
      </c>
      <c r="T93" s="32"/>
      <c r="X93" s="32"/>
      <c r="Z93" s="55"/>
      <c r="AA93" s="55"/>
      <c r="AB93" s="55"/>
      <c r="AC93" s="55"/>
    </row>
    <row r="94" spans="1:29" ht="12.75" customHeight="1" x14ac:dyDescent="0.4">
      <c r="A94" s="2">
        <v>70</v>
      </c>
      <c r="B94" s="65" t="str">
        <f>VLOOKUP(A94+99,scores!F$1:G$198,2,FALSE)</f>
        <v>GIS Alex Nanai</v>
      </c>
      <c r="C94" s="100">
        <v>3</v>
      </c>
      <c r="D94" s="41"/>
      <c r="E94" s="57"/>
      <c r="F94" s="66" t="str">
        <f>IF(C93&gt;C94,B93,IF(C94&gt;C93,B94,""))</f>
        <v>GIS Alex Nanai</v>
      </c>
      <c r="G94" s="59">
        <v>1</v>
      </c>
      <c r="H94" s="36"/>
      <c r="K94" s="21"/>
      <c r="T94" s="32"/>
      <c r="X94" s="32"/>
      <c r="Z94" s="55"/>
      <c r="AA94" s="55"/>
      <c r="AB94" s="55"/>
      <c r="AC94" s="55"/>
    </row>
    <row r="95" spans="1:29" ht="12.75" customHeight="1" x14ac:dyDescent="0.4">
      <c r="A95" s="2">
        <v>123</v>
      </c>
      <c r="B95" s="71" t="s">
        <v>694</v>
      </c>
      <c r="C95" s="100">
        <v>0</v>
      </c>
      <c r="D95" s="36"/>
      <c r="F95" s="67" t="str">
        <f>IF(C95&gt;C96,B95,IF(C96&gt;C95,B96,""))</f>
        <v>TOK Cooper McInnes</v>
      </c>
      <c r="G95" s="59">
        <v>3</v>
      </c>
      <c r="K95" s="21"/>
      <c r="T95" s="32"/>
      <c r="X95" s="32"/>
      <c r="Z95" s="55"/>
      <c r="AA95" s="55"/>
      <c r="AB95" s="55"/>
      <c r="AC95" s="55"/>
    </row>
    <row r="96" spans="1:29" ht="12.75" customHeight="1" x14ac:dyDescent="0.4">
      <c r="A96" s="2">
        <v>6</v>
      </c>
      <c r="B96" s="62" t="str">
        <f>VLOOKUP(A96+99,scores!F$1:G$198,2,FALSE)</f>
        <v>TOK Cooper McInnes</v>
      </c>
      <c r="C96" s="100">
        <v>1</v>
      </c>
      <c r="G96" s="21"/>
      <c r="K96" s="21"/>
      <c r="T96" s="32"/>
      <c r="U96" s="57"/>
      <c r="V96" s="103" t="str">
        <f>IF(S80&gt;S81,R80,IF(S81&gt;S80,R81,""))</f>
        <v/>
      </c>
      <c r="W96" s="68"/>
      <c r="X96" s="36"/>
      <c r="Z96" s="55"/>
      <c r="AA96" s="55"/>
      <c r="AB96" s="55"/>
      <c r="AC96" s="55"/>
    </row>
    <row r="97" spans="1:29" ht="12.75" customHeight="1" x14ac:dyDescent="0.4">
      <c r="A97" s="2">
        <v>7</v>
      </c>
      <c r="B97" s="51" t="str">
        <f>VLOOKUP(A97+99,scores!F$1:G$198,2,FALSE)</f>
        <v>WAI Saiju Thomas</v>
      </c>
      <c r="C97" s="100">
        <v>1</v>
      </c>
      <c r="G97" s="21"/>
      <c r="K97" s="21"/>
      <c r="T97" s="32"/>
      <c r="V97" s="61" t="str">
        <f>IF(S112&gt;S113,R112,IF(S113&gt;S112,R113,""))</f>
        <v>HAM Sonny Rangiaho</v>
      </c>
      <c r="W97" s="68"/>
      <c r="Z97" s="55"/>
      <c r="AA97" s="55"/>
      <c r="AB97" s="55"/>
      <c r="AC97" s="55"/>
    </row>
    <row r="98" spans="1:29" ht="12.75" customHeight="1" x14ac:dyDescent="0.4">
      <c r="A98" s="2">
        <v>122</v>
      </c>
      <c r="B98" s="56" t="s">
        <v>694</v>
      </c>
      <c r="C98" s="100">
        <v>0</v>
      </c>
      <c r="D98" s="41"/>
      <c r="E98" s="57"/>
      <c r="F98" s="58" t="str">
        <f>IF(C97&gt;C98,B97,IF(C98&gt;C97,B98,""))</f>
        <v>WAI Saiju Thomas</v>
      </c>
      <c r="G98" s="59">
        <v>3</v>
      </c>
      <c r="H98" s="57"/>
      <c r="K98" s="21"/>
      <c r="T98" s="32"/>
      <c r="W98" s="8"/>
      <c r="Z98" s="55"/>
      <c r="AA98" s="55"/>
      <c r="AB98" s="55"/>
      <c r="AC98" s="55"/>
    </row>
    <row r="99" spans="1:29" ht="12.75" customHeight="1" x14ac:dyDescent="0.4">
      <c r="A99" s="2">
        <v>71</v>
      </c>
      <c r="B99" s="60" t="str">
        <f>VLOOKUP(A99+99,scores!F$1:G$198,2,FALSE)</f>
        <v>PAT Yash Usgang</v>
      </c>
      <c r="C99" s="100">
        <v>3</v>
      </c>
      <c r="D99" s="36"/>
      <c r="F99" s="61" t="str">
        <f>IF(C99&gt;C100,B99,IF(C100&gt;C99,B100,""))</f>
        <v>PAT Yash Usgang</v>
      </c>
      <c r="G99" s="59">
        <v>1</v>
      </c>
      <c r="H99" s="32"/>
      <c r="K99" s="21"/>
      <c r="T99" s="32"/>
      <c r="V99" s="129" t="s">
        <v>730</v>
      </c>
      <c r="W99" s="124"/>
      <c r="Z99" s="55"/>
      <c r="AA99" s="55"/>
      <c r="AB99" s="55"/>
      <c r="AC99" s="55"/>
    </row>
    <row r="100" spans="1:29" ht="12.75" customHeight="1" x14ac:dyDescent="0.4">
      <c r="A100" s="2">
        <v>58</v>
      </c>
      <c r="B100" s="62" t="str">
        <f>VLOOKUP(A100+99,scores!F$1:G$198,2,FALSE)</f>
        <v>GLE Michael George</v>
      </c>
      <c r="C100" s="100">
        <v>2</v>
      </c>
      <c r="G100" s="21"/>
      <c r="H100" s="32"/>
      <c r="I100" s="57"/>
      <c r="J100" s="58" t="str">
        <f>IF(G98&gt;G99,F98,IF(G99&gt;G98,F99,""))</f>
        <v>WAI Saiju Thomas</v>
      </c>
      <c r="K100" s="59">
        <v>3</v>
      </c>
      <c r="L100" s="57"/>
      <c r="T100" s="32"/>
      <c r="Z100" s="55"/>
      <c r="AA100" s="55"/>
      <c r="AB100" s="55"/>
      <c r="AC100" s="55"/>
    </row>
    <row r="101" spans="1:29" ht="12.75" customHeight="1" x14ac:dyDescent="0.4">
      <c r="A101" s="2">
        <v>39</v>
      </c>
      <c r="B101" s="51" t="str">
        <f>VLOOKUP(A101+99,scores!F$1:G$198,2,FALSE)</f>
        <v>HOW Gary Clare</v>
      </c>
      <c r="C101" s="100">
        <v>3</v>
      </c>
      <c r="G101" s="21"/>
      <c r="H101" s="32"/>
      <c r="J101" s="61" t="str">
        <f>IF(G102&gt;G103,F102,IF(G103&gt;G102,F103,""))</f>
        <v>HOW Gary Clare</v>
      </c>
      <c r="K101" s="59">
        <v>1</v>
      </c>
      <c r="L101" s="27"/>
      <c r="T101" s="32"/>
      <c r="Z101" s="55"/>
      <c r="AA101" s="55"/>
      <c r="AB101" s="55"/>
      <c r="AC101" s="55"/>
    </row>
    <row r="102" spans="1:29" ht="12.75" customHeight="1" x14ac:dyDescent="0.4">
      <c r="A102" s="2">
        <v>90</v>
      </c>
      <c r="B102" s="65" t="str">
        <f>VLOOKUP(A102+99,scores!F$1:G$198,2,FALSE)</f>
        <v>PAT Nick Leaf</v>
      </c>
      <c r="C102" s="100">
        <v>1</v>
      </c>
      <c r="D102" s="41"/>
      <c r="E102" s="57"/>
      <c r="F102" s="66" t="str">
        <f>IF(C101&gt;C102,B101,IF(C102&gt;C101,B102,""))</f>
        <v>HOW Gary Clare</v>
      </c>
      <c r="G102" s="59">
        <v>3</v>
      </c>
      <c r="H102" s="36"/>
      <c r="K102" s="21"/>
      <c r="L102" s="32"/>
      <c r="T102" s="32"/>
      <c r="Z102" s="55"/>
      <c r="AA102" s="55"/>
      <c r="AB102" s="55"/>
      <c r="AC102" s="55"/>
    </row>
    <row r="103" spans="1:29" ht="12.75" customHeight="1" x14ac:dyDescent="0.4">
      <c r="A103" s="2">
        <v>103</v>
      </c>
      <c r="B103" s="71" t="s">
        <v>694</v>
      </c>
      <c r="C103" s="100"/>
      <c r="D103" s="36"/>
      <c r="F103" s="67" t="str">
        <f>IF(C103&gt;C104,B103,IF(C104&gt;C103,B104,""))</f>
        <v>PAT Steve Argus</v>
      </c>
      <c r="G103" s="59">
        <v>1</v>
      </c>
      <c r="K103" s="21"/>
      <c r="L103" s="32"/>
      <c r="T103" s="32"/>
      <c r="Z103" s="55"/>
      <c r="AA103" s="55"/>
      <c r="AB103" s="55"/>
      <c r="AC103" s="55"/>
    </row>
    <row r="104" spans="1:29" ht="12.75" customHeight="1" x14ac:dyDescent="0.4">
      <c r="A104" s="2">
        <v>26</v>
      </c>
      <c r="B104" s="62" t="str">
        <f>VLOOKUP(A104+99,scores!F$1:G$198,2,FALSE)</f>
        <v>PAT Steve Argus</v>
      </c>
      <c r="C104" s="100">
        <v>1</v>
      </c>
      <c r="G104" s="21">
        <v>8</v>
      </c>
      <c r="K104" s="21"/>
      <c r="L104" s="32"/>
      <c r="M104" s="63"/>
      <c r="N104" s="58" t="str">
        <f>IF(K100&gt;K101,J100,IF(K101&gt;K100,J101,""))</f>
        <v>WAI Saiju Thomas</v>
      </c>
      <c r="O104" s="68">
        <v>2</v>
      </c>
      <c r="P104" s="57"/>
      <c r="T104" s="32"/>
      <c r="Z104" s="55"/>
      <c r="AA104" s="55"/>
      <c r="AB104" s="55"/>
      <c r="AC104" s="55"/>
    </row>
    <row r="105" spans="1:29" ht="12.75" customHeight="1" x14ac:dyDescent="0.4">
      <c r="A105" s="2">
        <v>23</v>
      </c>
      <c r="B105" s="51" t="str">
        <f>VLOOKUP(A105+99,scores!F$1:G$198,2,FALSE)</f>
        <v>TARR James Haviga</v>
      </c>
      <c r="C105" s="100">
        <v>1</v>
      </c>
      <c r="G105" s="21"/>
      <c r="K105" s="21"/>
      <c r="L105" s="32"/>
      <c r="N105" s="61" t="str">
        <f>IF(K108&gt;K109,J108,IF(K109&gt;K108,J109,""))</f>
        <v>HAM Sonny Rangiaho</v>
      </c>
      <c r="O105" s="68">
        <v>3</v>
      </c>
      <c r="P105" s="27"/>
      <c r="T105" s="32"/>
      <c r="Z105" s="55"/>
      <c r="AA105" s="55"/>
      <c r="AB105" s="55"/>
      <c r="AC105" s="55"/>
    </row>
    <row r="106" spans="1:29" ht="12.75" customHeight="1" x14ac:dyDescent="0.4">
      <c r="A106" s="2">
        <v>106</v>
      </c>
      <c r="B106" s="56" t="s">
        <v>694</v>
      </c>
      <c r="C106" s="100">
        <v>0</v>
      </c>
      <c r="D106" s="41"/>
      <c r="E106" s="57"/>
      <c r="F106" s="58" t="str">
        <f>IF(C105&gt;C106,B105,IF(C106&gt;C105,B106,""))</f>
        <v>TARR James Haviga</v>
      </c>
      <c r="G106" s="59">
        <v>3</v>
      </c>
      <c r="H106" s="57"/>
      <c r="K106" s="21"/>
      <c r="L106" s="32"/>
      <c r="P106" s="32"/>
      <c r="T106" s="32"/>
      <c r="Z106" s="55"/>
      <c r="AA106" s="55"/>
      <c r="AB106" s="55"/>
      <c r="AC106" s="55"/>
    </row>
    <row r="107" spans="1:29" ht="12.75" customHeight="1" x14ac:dyDescent="0.4">
      <c r="A107" s="2">
        <v>87</v>
      </c>
      <c r="B107" s="60" t="str">
        <f>VLOOKUP(A107+99,scores!F$1:G$198,2,FALSE)</f>
        <v>PAT Peter Whitehead</v>
      </c>
      <c r="C107" s="100">
        <v>3</v>
      </c>
      <c r="D107" s="36"/>
      <c r="F107" s="61" t="str">
        <f>IF(C107&gt;C108,B107,IF(C108&gt;C107,B108,""))</f>
        <v>PAT Peter Whitehead</v>
      </c>
      <c r="G107" s="59">
        <v>0</v>
      </c>
      <c r="H107" s="27"/>
      <c r="K107" s="21"/>
      <c r="L107" s="32"/>
      <c r="P107" s="32"/>
      <c r="T107" s="32"/>
      <c r="Z107" s="55"/>
      <c r="AA107" s="55"/>
      <c r="AB107" s="55"/>
      <c r="AC107" s="55"/>
    </row>
    <row r="108" spans="1:29" ht="12.75" customHeight="1" x14ac:dyDescent="0.4">
      <c r="A108" s="2">
        <v>42</v>
      </c>
      <c r="B108" s="62" t="str">
        <f>VLOOKUP(A108+99,scores!F$1:G$198,2,FALSE)</f>
        <v>TGA Karlene Taylor</v>
      </c>
      <c r="C108" s="100">
        <v>0</v>
      </c>
      <c r="G108" s="21"/>
      <c r="H108" s="32"/>
      <c r="I108" s="57"/>
      <c r="J108" s="66" t="str">
        <f>IF(G106&gt;G107,F106,IF(G107&gt;G106,F107,""))</f>
        <v>TARR James Haviga</v>
      </c>
      <c r="K108" s="59">
        <v>0</v>
      </c>
      <c r="L108" s="36"/>
      <c r="P108" s="32"/>
      <c r="T108" s="32"/>
      <c r="Z108" s="55"/>
      <c r="AA108" s="55"/>
      <c r="AB108" s="55"/>
      <c r="AC108" s="55"/>
    </row>
    <row r="109" spans="1:29" ht="12.75" customHeight="1" x14ac:dyDescent="0.4">
      <c r="A109" s="2">
        <v>55</v>
      </c>
      <c r="B109" s="51" t="str">
        <f>VLOOKUP(A109+99,scores!F$1:G$198,2,FALSE)</f>
        <v>HAM Sonny Rangiaho</v>
      </c>
      <c r="C109" s="100">
        <v>3</v>
      </c>
      <c r="D109" s="6">
        <v>3</v>
      </c>
      <c r="G109" s="21"/>
      <c r="H109" s="32"/>
      <c r="J109" s="67" t="str">
        <f>IF(G110&gt;G111,F110,IF(G111&gt;G110,F111,""))</f>
        <v>HAM Sonny Rangiaho</v>
      </c>
      <c r="K109" s="59">
        <v>3</v>
      </c>
      <c r="P109" s="32"/>
      <c r="T109" s="32"/>
      <c r="W109" s="8"/>
      <c r="Z109" s="55"/>
      <c r="AA109" s="55"/>
      <c r="AB109" s="55"/>
      <c r="AC109" s="55"/>
    </row>
    <row r="110" spans="1:29" ht="12.75" customHeight="1" x14ac:dyDescent="0.4">
      <c r="A110" s="2">
        <v>74</v>
      </c>
      <c r="B110" s="65" t="str">
        <f>VLOOKUP(A110+99,scores!F$1:G$198,2,FALSE)</f>
        <v>BAYS Thys Kruger</v>
      </c>
      <c r="C110" s="100">
        <v>1</v>
      </c>
      <c r="D110" s="41"/>
      <c r="E110" s="57"/>
      <c r="F110" s="66" t="str">
        <f>IF(C109&gt;C110,B109,IF(C110&gt;C109,B110,""))</f>
        <v>HAM Sonny Rangiaho</v>
      </c>
      <c r="G110" s="59">
        <v>3</v>
      </c>
      <c r="H110" s="36"/>
      <c r="K110" s="21"/>
      <c r="P110" s="32"/>
      <c r="T110" s="32"/>
      <c r="Z110" s="55"/>
      <c r="AA110" s="55"/>
      <c r="AB110" s="55"/>
      <c r="AC110" s="55"/>
    </row>
    <row r="111" spans="1:29" ht="12.75" customHeight="1" x14ac:dyDescent="0.4">
      <c r="A111" s="2">
        <v>119</v>
      </c>
      <c r="B111" s="71" t="s">
        <v>694</v>
      </c>
      <c r="C111" s="100">
        <v>0</v>
      </c>
      <c r="D111" s="36"/>
      <c r="F111" s="67" t="str">
        <f>IF(C111&gt;C112,B111,IF(C112&gt;C111,B112,""))</f>
        <v>PAT John Harrison</v>
      </c>
      <c r="G111" s="59">
        <v>0</v>
      </c>
      <c r="K111" s="21"/>
      <c r="P111" s="32"/>
      <c r="T111" s="32"/>
      <c r="Z111" s="55"/>
      <c r="AA111" s="55"/>
      <c r="AB111" s="55"/>
      <c r="AC111" s="55"/>
    </row>
    <row r="112" spans="1:29" ht="12.75" customHeight="1" x14ac:dyDescent="0.4">
      <c r="A112" s="2">
        <v>10</v>
      </c>
      <c r="B112" s="62" t="str">
        <f>VLOOKUP(A112+99,scores!F$1:G$198,2,FALSE)</f>
        <v>PAT John Harrison</v>
      </c>
      <c r="C112" s="100">
        <v>1</v>
      </c>
      <c r="G112" s="21"/>
      <c r="K112" s="21"/>
      <c r="P112" s="32"/>
      <c r="Q112" s="57"/>
      <c r="R112" s="58" t="str">
        <f>IF(O104&gt;O105,N104,IF(O105&gt;O104,N105,""))</f>
        <v>HAM Sonny Rangiaho</v>
      </c>
      <c r="S112" s="68">
        <v>3</v>
      </c>
      <c r="T112" s="36"/>
      <c r="Z112" s="55"/>
      <c r="AA112" s="55"/>
      <c r="AB112" s="55"/>
      <c r="AC112" s="55"/>
    </row>
    <row r="113" spans="1:29" ht="12.75" customHeight="1" x14ac:dyDescent="0.4">
      <c r="A113" s="2">
        <v>15</v>
      </c>
      <c r="B113" s="51" t="str">
        <f>VLOOKUP(A113+99,scores!F$1:G$198,2,FALSE)</f>
        <v>PAT Dean Brown</v>
      </c>
      <c r="C113" s="100">
        <v>1</v>
      </c>
      <c r="G113" s="21"/>
      <c r="K113" s="21"/>
      <c r="P113" s="32"/>
      <c r="R113" s="61" t="str">
        <f>IF(O120&gt;O121,N120,IF(O121&gt;O120,N121,""))</f>
        <v>PAT Dean Brown</v>
      </c>
      <c r="S113" s="68">
        <v>0</v>
      </c>
      <c r="Z113" s="55"/>
      <c r="AA113" s="55"/>
      <c r="AB113" s="55"/>
      <c r="AC113" s="55"/>
    </row>
    <row r="114" spans="1:29" ht="12.75" customHeight="1" x14ac:dyDescent="0.4">
      <c r="A114" s="2">
        <v>114</v>
      </c>
      <c r="B114" s="56" t="s">
        <v>694</v>
      </c>
      <c r="C114" s="100">
        <v>0</v>
      </c>
      <c r="D114" s="41"/>
      <c r="E114" s="57"/>
      <c r="F114" s="58" t="str">
        <f>IF(C113&gt;C114,B113,IF(C114&gt;C113,B114,""))</f>
        <v>PAT Dean Brown</v>
      </c>
      <c r="G114" s="59">
        <v>3</v>
      </c>
      <c r="H114" s="57"/>
      <c r="K114" s="21"/>
      <c r="P114" s="32"/>
      <c r="S114" s="8"/>
      <c r="Z114" s="55"/>
      <c r="AA114" s="55"/>
      <c r="AB114" s="55"/>
      <c r="AC114" s="55"/>
    </row>
    <row r="115" spans="1:29" ht="12.75" customHeight="1" x14ac:dyDescent="0.4">
      <c r="A115" s="2">
        <v>79</v>
      </c>
      <c r="B115" s="60" t="str">
        <f>VLOOKUP(A115+99,scores!F$1:G$198,2,FALSE)</f>
        <v>GLE Robert Boggs</v>
      </c>
      <c r="C115" s="100">
        <v>3</v>
      </c>
      <c r="D115" s="36"/>
      <c r="F115" s="61" t="str">
        <f>IF(C115&gt;C116,B115,IF(C116&gt;C115,B116,""))</f>
        <v>GLE Robert Boggs</v>
      </c>
      <c r="G115" s="59"/>
      <c r="H115" s="27"/>
      <c r="K115" s="21"/>
      <c r="P115" s="32"/>
      <c r="R115" s="129" t="s">
        <v>731</v>
      </c>
      <c r="S115" s="124"/>
      <c r="Z115" s="55"/>
      <c r="AA115" s="55"/>
      <c r="AB115" s="55"/>
      <c r="AC115" s="55"/>
    </row>
    <row r="116" spans="1:29" ht="12.75" customHeight="1" x14ac:dyDescent="0.4">
      <c r="A116" s="2">
        <v>50</v>
      </c>
      <c r="B116" s="62" t="str">
        <f>VLOOKUP(A116+99,scores!F$1:G$198,2,FALSE)</f>
        <v>PUK Mel Apanui</v>
      </c>
      <c r="C116" s="100">
        <v>0</v>
      </c>
      <c r="G116" s="21"/>
      <c r="H116" s="32"/>
      <c r="I116" s="57"/>
      <c r="J116" s="58" t="str">
        <f>IF(G114&gt;G115,F114,IF(G115&gt;G114,F115,""))</f>
        <v>PAT Dean Brown</v>
      </c>
      <c r="K116" s="101">
        <v>3</v>
      </c>
      <c r="L116" s="57"/>
      <c r="P116" s="32"/>
      <c r="Z116" s="55"/>
      <c r="AA116" s="55"/>
      <c r="AB116" s="55"/>
      <c r="AC116" s="55"/>
    </row>
    <row r="117" spans="1:29" ht="12.75" customHeight="1" x14ac:dyDescent="0.4">
      <c r="A117" s="2">
        <v>47</v>
      </c>
      <c r="B117" s="51" t="str">
        <f>VLOOKUP(A117+99,scores!F$1:G$198,2,FALSE)</f>
        <v>BAYS Shayne Hynes</v>
      </c>
      <c r="C117" s="100">
        <v>1</v>
      </c>
      <c r="G117" s="21"/>
      <c r="H117" s="32"/>
      <c r="J117" s="61" t="str">
        <f>IF(G118&gt;G119,F118,IF(G119&gt;G118,F119,""))</f>
        <v>MNU Amit Singh</v>
      </c>
      <c r="K117" s="59">
        <v>2</v>
      </c>
      <c r="L117" s="27"/>
      <c r="P117" s="32"/>
      <c r="Z117" s="55"/>
      <c r="AA117" s="55"/>
      <c r="AB117" s="55"/>
      <c r="AC117" s="55"/>
    </row>
    <row r="118" spans="1:29" ht="12.75" customHeight="1" x14ac:dyDescent="0.4">
      <c r="A118" s="2">
        <v>82</v>
      </c>
      <c r="B118" s="65" t="str">
        <f>VLOOKUP(A118+99,scores!F$1:G$198,2,FALSE)</f>
        <v>MNU Amit Singh</v>
      </c>
      <c r="C118" s="100">
        <v>3</v>
      </c>
      <c r="D118" s="41"/>
      <c r="E118" s="57"/>
      <c r="F118" s="66" t="str">
        <f>IF(C117&gt;C118,B117,IF(C118&gt;C117,B118,""))</f>
        <v>MNU Amit Singh</v>
      </c>
      <c r="G118" s="59">
        <v>3</v>
      </c>
      <c r="H118" s="36"/>
      <c r="K118" s="21"/>
      <c r="L118" s="32"/>
      <c r="P118" s="32"/>
      <c r="Z118" s="55"/>
      <c r="AA118" s="55"/>
      <c r="AB118" s="55"/>
      <c r="AC118" s="55"/>
    </row>
    <row r="119" spans="1:29" ht="12.75" customHeight="1" x14ac:dyDescent="0.4">
      <c r="A119" s="2">
        <v>111</v>
      </c>
      <c r="B119" s="71" t="s">
        <v>694</v>
      </c>
      <c r="C119" s="100">
        <v>0</v>
      </c>
      <c r="D119" s="36"/>
      <c r="F119" s="67" t="str">
        <f>IF(C119&gt;C120,B119,IF(C120&gt;C119,B120,""))</f>
        <v>TGA Dave Harman</v>
      </c>
      <c r="G119" s="59">
        <v>1</v>
      </c>
      <c r="K119" s="21"/>
      <c r="L119" s="32"/>
      <c r="P119" s="32"/>
      <c r="Z119" s="55"/>
      <c r="AA119" s="55"/>
      <c r="AB119" s="55"/>
      <c r="AC119" s="55"/>
    </row>
    <row r="120" spans="1:29" ht="12.75" customHeight="1" x14ac:dyDescent="0.4">
      <c r="A120" s="2">
        <v>18</v>
      </c>
      <c r="B120" s="62" t="str">
        <f>VLOOKUP(A120+99,scores!F$1:G$198,2,FALSE)</f>
        <v>TGA Dave Harman</v>
      </c>
      <c r="C120" s="100">
        <v>1</v>
      </c>
      <c r="G120" s="21"/>
      <c r="K120" s="21"/>
      <c r="L120" s="32"/>
      <c r="M120" s="63"/>
      <c r="N120" s="58" t="str">
        <f>IF(K116&gt;K117,J116,IF(K117&gt;K116,J117,""))</f>
        <v>PAT Dean Brown</v>
      </c>
      <c r="O120" s="68">
        <v>3</v>
      </c>
      <c r="P120" s="36"/>
      <c r="Z120" s="55"/>
      <c r="AA120" s="55"/>
      <c r="AB120" s="55"/>
      <c r="AC120" s="55"/>
    </row>
    <row r="121" spans="1:29" ht="12.75" customHeight="1" x14ac:dyDescent="0.4">
      <c r="A121" s="2">
        <v>31</v>
      </c>
      <c r="B121" s="51" t="str">
        <f>VLOOKUP(A121+99,scores!F$1:G$198,2,FALSE)</f>
        <v>HOW Michael Daniell</v>
      </c>
      <c r="C121" s="100">
        <v>3</v>
      </c>
      <c r="G121" s="21"/>
      <c r="K121" s="21"/>
      <c r="L121" s="32"/>
      <c r="N121" s="61" t="str">
        <f>IF(K124&gt;K125,J124,IF(K125&gt;K124,J125,""))</f>
        <v>WHAN Ryan Wilson</v>
      </c>
      <c r="O121" s="68">
        <v>2</v>
      </c>
      <c r="Z121" s="55"/>
      <c r="AA121" s="55"/>
      <c r="AB121" s="55"/>
      <c r="AC121" s="55"/>
    </row>
    <row r="122" spans="1:29" ht="12.75" customHeight="1" x14ac:dyDescent="0.4">
      <c r="A122" s="2">
        <v>98</v>
      </c>
      <c r="B122" s="65" t="str">
        <f>VLOOKUP(A122+99,scores!F$1:G$198,2,FALSE)</f>
        <v>PAT Terri Argus</v>
      </c>
      <c r="C122" s="100">
        <v>0</v>
      </c>
      <c r="D122" s="41"/>
      <c r="E122" s="57"/>
      <c r="F122" s="58" t="str">
        <f>IF(C121&gt;C122,B121,IF(C122&gt;C121,B122,""))</f>
        <v>HOW Michael Daniell</v>
      </c>
      <c r="G122" s="59">
        <v>1</v>
      </c>
      <c r="H122" s="57"/>
      <c r="K122" s="21"/>
      <c r="L122" s="32"/>
      <c r="O122" s="8"/>
      <c r="Z122" s="55"/>
      <c r="AA122" s="55"/>
      <c r="AB122" s="55"/>
      <c r="AC122" s="55"/>
    </row>
    <row r="123" spans="1:29" ht="12.75" customHeight="1" x14ac:dyDescent="0.4">
      <c r="A123" s="2">
        <v>95</v>
      </c>
      <c r="B123" s="60" t="str">
        <f>VLOOKUP(A123+99,scores!F$1:G$198,2,FALSE)</f>
        <v>PAT Lincoln Hopkins</v>
      </c>
      <c r="C123" s="100">
        <v>2</v>
      </c>
      <c r="D123" s="36"/>
      <c r="F123" s="61" t="str">
        <f>IF(C123&gt;C124,B123,IF(C124&gt;C123,B124,""))</f>
        <v>OTA Lee Thongtha</v>
      </c>
      <c r="G123" s="59">
        <v>3</v>
      </c>
      <c r="H123" s="27"/>
      <c r="K123" s="21"/>
      <c r="L123" s="32"/>
      <c r="Z123" s="55"/>
      <c r="AA123" s="55"/>
      <c r="AB123" s="55"/>
      <c r="AC123" s="55"/>
    </row>
    <row r="124" spans="1:29" ht="12.75" customHeight="1" x14ac:dyDescent="0.4">
      <c r="A124" s="2">
        <v>34</v>
      </c>
      <c r="B124" s="62" t="str">
        <f>VLOOKUP(A124+99,scores!F$1:G$198,2,FALSE)</f>
        <v>OTA Lee Thongtha</v>
      </c>
      <c r="C124" s="100">
        <v>3</v>
      </c>
      <c r="G124" s="21"/>
      <c r="H124" s="32"/>
      <c r="I124" s="57"/>
      <c r="J124" s="66" t="str">
        <f>IF(G122&gt;G123,F122,IF(G123&gt;G122,F123,""))</f>
        <v>OTA Lee Thongtha</v>
      </c>
      <c r="K124" s="59">
        <v>1</v>
      </c>
      <c r="L124" s="36"/>
      <c r="R124" s="135" t="str">
        <f>IF(W64&gt;W65,V64,IF(W65&gt;W64,V65,""))</f>
        <v/>
      </c>
      <c r="S124" s="121"/>
      <c r="T124" s="121"/>
      <c r="U124" s="121"/>
      <c r="V124" s="122"/>
      <c r="Z124" s="55"/>
      <c r="AA124" s="55"/>
      <c r="AB124" s="55"/>
      <c r="AC124" s="55"/>
    </row>
    <row r="125" spans="1:29" ht="12.75" customHeight="1" x14ac:dyDescent="0.4">
      <c r="A125" s="2">
        <v>63</v>
      </c>
      <c r="B125" s="51" t="str">
        <f>VLOOKUP(A125+99,scores!F$1:G$198,2,FALSE)</f>
        <v>WHAN Ryan Wilson</v>
      </c>
      <c r="C125" s="100">
        <v>3</v>
      </c>
      <c r="G125" s="21"/>
      <c r="H125" s="32"/>
      <c r="J125" s="67" t="str">
        <f>IF(G126&gt;G127,F126,IF(G127&gt;G126,F127,""))</f>
        <v>WHAN Ryan Wilson</v>
      </c>
      <c r="K125" s="59">
        <v>3</v>
      </c>
      <c r="Q125" s="80" t="s">
        <v>736</v>
      </c>
      <c r="R125" s="126"/>
      <c r="S125" s="127"/>
      <c r="T125" s="127"/>
      <c r="U125" s="127"/>
      <c r="V125" s="128"/>
      <c r="Z125" s="55"/>
      <c r="AA125" s="55"/>
      <c r="AB125" s="55"/>
      <c r="AC125" s="55"/>
    </row>
    <row r="126" spans="1:29" ht="12.75" customHeight="1" x14ac:dyDescent="0.4">
      <c r="A126" s="2">
        <v>66</v>
      </c>
      <c r="B126" s="65" t="str">
        <f>VLOOKUP(A126+99,scores!F$1:G$198,2,FALSE)</f>
        <v>WHAN Paul Stevens</v>
      </c>
      <c r="C126" s="100">
        <v>2</v>
      </c>
      <c r="D126" s="41"/>
      <c r="E126" s="57"/>
      <c r="F126" s="66" t="str">
        <f>IF(C125&gt;C126,B125,IF(C126&gt;C125,B126,""))</f>
        <v>WHAN Ryan Wilson</v>
      </c>
      <c r="G126" s="59">
        <v>3</v>
      </c>
      <c r="H126" s="36"/>
      <c r="K126" s="21"/>
      <c r="Q126" s="81" t="s">
        <v>733</v>
      </c>
      <c r="R126" s="136" t="str">
        <f>IF(W64&gt;W65,V65,IF(W65&gt;W64,V64,""))</f>
        <v/>
      </c>
      <c r="S126" s="124"/>
      <c r="T126" s="124"/>
      <c r="U126" s="124"/>
      <c r="V126" s="124"/>
      <c r="Z126" s="55"/>
      <c r="AA126" s="55"/>
      <c r="AB126" s="55"/>
      <c r="AC126" s="55"/>
    </row>
    <row r="127" spans="1:29" ht="12.75" customHeight="1" x14ac:dyDescent="0.4">
      <c r="A127" s="2">
        <v>127</v>
      </c>
      <c r="B127" s="71" t="s">
        <v>694</v>
      </c>
      <c r="C127" s="100">
        <v>0</v>
      </c>
      <c r="D127" s="36"/>
      <c r="F127" s="67" t="str">
        <f>IF(C127&gt;C128,B127,IF(C128&gt;C127,B128,""))</f>
        <v>BAYS Hayden Morris</v>
      </c>
      <c r="G127" s="59">
        <v>0</v>
      </c>
      <c r="K127" s="21"/>
      <c r="Z127" s="55"/>
      <c r="AA127" s="55"/>
      <c r="AB127" s="55"/>
      <c r="AC127" s="55"/>
    </row>
    <row r="128" spans="1:29" ht="12.75" customHeight="1" x14ac:dyDescent="0.4">
      <c r="A128" s="2">
        <v>2</v>
      </c>
      <c r="B128" s="62" t="str">
        <f>VLOOKUP(A128+99,scores!F$1:G$198,2,FALSE)</f>
        <v>BAYS Hayden Morris</v>
      </c>
      <c r="C128" s="100">
        <v>1</v>
      </c>
      <c r="G128" s="21"/>
      <c r="K128" s="21"/>
      <c r="Z128" s="55"/>
      <c r="AA128" s="55"/>
      <c r="AB128" s="55"/>
      <c r="AC128" s="55"/>
    </row>
    <row r="129" spans="1:29" ht="12.75" customHeight="1" x14ac:dyDescent="0.4">
      <c r="A129" s="2"/>
      <c r="B129" s="82"/>
      <c r="C129" s="8"/>
      <c r="G129" s="21"/>
      <c r="K129" s="21"/>
      <c r="Z129" s="55"/>
      <c r="AA129" s="55"/>
      <c r="AB129" s="55"/>
      <c r="AC129" s="55"/>
    </row>
    <row r="130" spans="1:29" ht="12.75" customHeight="1" x14ac:dyDescent="0.4">
      <c r="A130" s="2"/>
      <c r="B130" s="82"/>
      <c r="G130" s="21"/>
      <c r="K130" s="21"/>
      <c r="Z130" s="55"/>
      <c r="AA130" s="55"/>
      <c r="AB130" s="55"/>
      <c r="AC130" s="55"/>
    </row>
    <row r="131" spans="1:29" ht="12.75" customHeight="1" x14ac:dyDescent="0.4">
      <c r="A131" s="2"/>
      <c r="B131" s="82"/>
      <c r="G131" s="21"/>
      <c r="K131" s="21"/>
      <c r="Z131" s="55"/>
      <c r="AA131" s="55"/>
      <c r="AB131" s="55"/>
      <c r="AC131" s="55"/>
    </row>
    <row r="132" spans="1:29" ht="12.75" customHeight="1" x14ac:dyDescent="0.4">
      <c r="A132" s="2"/>
      <c r="B132" s="82"/>
      <c r="G132" s="21"/>
      <c r="K132" s="21"/>
      <c r="Z132" s="55"/>
      <c r="AA132" s="55"/>
      <c r="AB132" s="55"/>
      <c r="AC132" s="55"/>
    </row>
    <row r="133" spans="1:29" ht="12.75" customHeight="1" x14ac:dyDescent="0.4">
      <c r="A133" s="2"/>
      <c r="B133" s="82"/>
      <c r="G133" s="21"/>
      <c r="K133" s="21"/>
      <c r="Z133" s="55"/>
      <c r="AA133" s="55"/>
      <c r="AB133" s="55"/>
      <c r="AC133" s="55"/>
    </row>
    <row r="134" spans="1:29" ht="12.75" customHeight="1" x14ac:dyDescent="0.4">
      <c r="A134" s="2"/>
      <c r="B134" s="82"/>
      <c r="G134" s="21"/>
      <c r="K134" s="21"/>
      <c r="Z134" s="55"/>
      <c r="AA134" s="55"/>
      <c r="AB134" s="55"/>
      <c r="AC134" s="55"/>
    </row>
    <row r="135" spans="1:29" ht="12.75" customHeight="1" x14ac:dyDescent="0.4">
      <c r="A135" s="2"/>
      <c r="B135" s="82"/>
      <c r="G135" s="21"/>
      <c r="K135" s="21"/>
      <c r="Z135" s="55"/>
      <c r="AA135" s="55"/>
      <c r="AB135" s="55"/>
      <c r="AC135" s="55"/>
    </row>
    <row r="136" spans="1:29" ht="12.75" customHeight="1" x14ac:dyDescent="0.4">
      <c r="A136" s="2"/>
      <c r="B136" s="82"/>
      <c r="G136" s="21"/>
      <c r="K136" s="21"/>
      <c r="Z136" s="55"/>
      <c r="AA136" s="55"/>
      <c r="AB136" s="55"/>
      <c r="AC136" s="55"/>
    </row>
    <row r="137" spans="1:29" ht="12.75" customHeight="1" x14ac:dyDescent="0.4">
      <c r="A137" s="2"/>
      <c r="B137" s="82"/>
      <c r="G137" s="21"/>
      <c r="K137" s="21"/>
      <c r="Z137" s="55"/>
      <c r="AA137" s="55"/>
      <c r="AB137" s="55"/>
      <c r="AC137" s="55"/>
    </row>
    <row r="138" spans="1:29" ht="12.75" customHeight="1" x14ac:dyDescent="0.4">
      <c r="A138" s="2"/>
      <c r="B138" s="82"/>
      <c r="G138" s="21"/>
      <c r="K138" s="21"/>
      <c r="Z138" s="55"/>
      <c r="AA138" s="55"/>
      <c r="AB138" s="55"/>
      <c r="AC138" s="55"/>
    </row>
    <row r="139" spans="1:29" ht="12.75" customHeight="1" x14ac:dyDescent="0.4">
      <c r="A139" s="2"/>
      <c r="B139" s="82"/>
      <c r="G139" s="21"/>
      <c r="K139" s="21"/>
      <c r="Z139" s="55"/>
      <c r="AA139" s="55"/>
      <c r="AB139" s="55"/>
      <c r="AC139" s="55"/>
    </row>
    <row r="140" spans="1:29" ht="12.75" customHeight="1" x14ac:dyDescent="0.4">
      <c r="A140" s="2"/>
      <c r="B140" s="82"/>
      <c r="G140" s="21"/>
      <c r="K140" s="21"/>
      <c r="Z140" s="55"/>
      <c r="AA140" s="55"/>
      <c r="AB140" s="55"/>
      <c r="AC140" s="55"/>
    </row>
    <row r="141" spans="1:29" ht="12.75" customHeight="1" x14ac:dyDescent="0.4">
      <c r="A141" s="2"/>
      <c r="B141" s="82"/>
      <c r="G141" s="21"/>
      <c r="K141" s="21"/>
      <c r="Z141" s="55"/>
      <c r="AA141" s="55"/>
      <c r="AB141" s="55"/>
      <c r="AC141" s="55"/>
    </row>
    <row r="142" spans="1:29" ht="12.75" customHeight="1" x14ac:dyDescent="0.4">
      <c r="A142" s="2"/>
      <c r="B142" s="82"/>
      <c r="G142" s="21"/>
      <c r="K142" s="21"/>
      <c r="Z142" s="55"/>
      <c r="AA142" s="55"/>
      <c r="AB142" s="55"/>
      <c r="AC142" s="55"/>
    </row>
    <row r="143" spans="1:29" ht="12.75" customHeight="1" x14ac:dyDescent="0.4">
      <c r="A143" s="2"/>
      <c r="B143" s="82"/>
      <c r="G143" s="21"/>
      <c r="K143" s="21"/>
      <c r="Z143" s="55"/>
      <c r="AA143" s="55"/>
      <c r="AB143" s="55"/>
      <c r="AC143" s="55"/>
    </row>
    <row r="144" spans="1:29" ht="12.75" customHeight="1" x14ac:dyDescent="0.4">
      <c r="A144" s="2"/>
      <c r="B144" s="82"/>
      <c r="G144" s="21"/>
      <c r="K144" s="21"/>
      <c r="Z144" s="55"/>
      <c r="AA144" s="55"/>
      <c r="AB144" s="55"/>
      <c r="AC144" s="55"/>
    </row>
    <row r="145" spans="1:29" ht="12.75" customHeight="1" x14ac:dyDescent="0.4">
      <c r="A145" s="2"/>
      <c r="B145" s="82"/>
      <c r="G145" s="21"/>
      <c r="K145" s="21"/>
      <c r="Z145" s="55"/>
      <c r="AA145" s="55"/>
      <c r="AB145" s="55"/>
      <c r="AC145" s="55"/>
    </row>
    <row r="146" spans="1:29" ht="12.75" customHeight="1" x14ac:dyDescent="0.4">
      <c r="A146" s="2"/>
      <c r="B146" s="82"/>
      <c r="G146" s="21"/>
      <c r="K146" s="21"/>
      <c r="Z146" s="55"/>
      <c r="AA146" s="55"/>
      <c r="AB146" s="55"/>
      <c r="AC146" s="55"/>
    </row>
    <row r="147" spans="1:29" ht="12.75" customHeight="1" x14ac:dyDescent="0.4">
      <c r="A147" s="2"/>
      <c r="B147" s="82"/>
      <c r="G147" s="21"/>
      <c r="K147" s="21"/>
      <c r="Z147" s="55"/>
      <c r="AA147" s="55"/>
      <c r="AB147" s="55"/>
      <c r="AC147" s="55"/>
    </row>
    <row r="148" spans="1:29" ht="12.75" customHeight="1" x14ac:dyDescent="0.4">
      <c r="A148" s="2"/>
      <c r="B148" s="82"/>
      <c r="G148" s="21"/>
      <c r="K148" s="21"/>
      <c r="Z148" s="55"/>
      <c r="AA148" s="55"/>
      <c r="AB148" s="55"/>
      <c r="AC148" s="55"/>
    </row>
    <row r="149" spans="1:29" ht="12.75" customHeight="1" x14ac:dyDescent="0.4">
      <c r="A149" s="2"/>
      <c r="B149" s="82"/>
      <c r="G149" s="21"/>
      <c r="K149" s="21"/>
      <c r="Z149" s="55"/>
      <c r="AA149" s="55"/>
      <c r="AB149" s="55"/>
      <c r="AC149" s="55"/>
    </row>
    <row r="150" spans="1:29" ht="12.75" customHeight="1" x14ac:dyDescent="0.4">
      <c r="A150" s="2"/>
      <c r="B150" s="82"/>
      <c r="G150" s="21"/>
      <c r="K150" s="21"/>
      <c r="Z150" s="55"/>
      <c r="AA150" s="55"/>
      <c r="AB150" s="55"/>
      <c r="AC150" s="55"/>
    </row>
    <row r="151" spans="1:29" ht="12.75" customHeight="1" x14ac:dyDescent="0.4">
      <c r="A151" s="2"/>
      <c r="B151" s="82"/>
      <c r="G151" s="21"/>
      <c r="K151" s="21"/>
      <c r="Z151" s="55"/>
      <c r="AA151" s="55"/>
      <c r="AB151" s="55"/>
      <c r="AC151" s="55"/>
    </row>
    <row r="152" spans="1:29" ht="12.75" customHeight="1" x14ac:dyDescent="0.4">
      <c r="A152" s="2"/>
      <c r="B152" s="82"/>
      <c r="G152" s="21"/>
      <c r="K152" s="21"/>
      <c r="Z152" s="55"/>
      <c r="AA152" s="55"/>
      <c r="AB152" s="55"/>
      <c r="AC152" s="55"/>
    </row>
    <row r="153" spans="1:29" ht="12.75" customHeight="1" x14ac:dyDescent="0.4">
      <c r="A153" s="2"/>
      <c r="B153" s="82"/>
      <c r="G153" s="21"/>
      <c r="K153" s="21"/>
      <c r="Z153" s="55"/>
      <c r="AA153" s="55"/>
      <c r="AB153" s="55"/>
      <c r="AC153" s="55"/>
    </row>
    <row r="154" spans="1:29" ht="12.75" customHeight="1" x14ac:dyDescent="0.4">
      <c r="A154" s="2"/>
      <c r="B154" s="82"/>
      <c r="G154" s="21"/>
      <c r="K154" s="21"/>
      <c r="Z154" s="55"/>
      <c r="AA154" s="55"/>
      <c r="AB154" s="55"/>
      <c r="AC154" s="55"/>
    </row>
    <row r="155" spans="1:29" ht="12.75" customHeight="1" x14ac:dyDescent="0.4">
      <c r="A155" s="2"/>
      <c r="B155" s="82"/>
      <c r="G155" s="21"/>
      <c r="K155" s="21"/>
      <c r="Z155" s="55"/>
      <c r="AA155" s="55"/>
      <c r="AB155" s="55"/>
      <c r="AC155" s="55"/>
    </row>
    <row r="156" spans="1:29" ht="12.75" customHeight="1" x14ac:dyDescent="0.4">
      <c r="A156" s="2"/>
      <c r="B156" s="82"/>
      <c r="G156" s="21"/>
      <c r="K156" s="21"/>
      <c r="Z156" s="55"/>
      <c r="AA156" s="55"/>
      <c r="AB156" s="55"/>
      <c r="AC156" s="55"/>
    </row>
    <row r="157" spans="1:29" ht="12.75" customHeight="1" x14ac:dyDescent="0.4">
      <c r="A157" s="2"/>
      <c r="B157" s="82"/>
      <c r="G157" s="21"/>
      <c r="K157" s="21"/>
      <c r="Z157" s="55"/>
      <c r="AA157" s="55"/>
      <c r="AB157" s="55"/>
      <c r="AC157" s="55"/>
    </row>
    <row r="158" spans="1:29" ht="12.75" customHeight="1" x14ac:dyDescent="0.4">
      <c r="A158" s="2"/>
      <c r="B158" s="82"/>
      <c r="G158" s="21"/>
      <c r="K158" s="21"/>
      <c r="Z158" s="55"/>
      <c r="AA158" s="55"/>
      <c r="AB158" s="55"/>
      <c r="AC158" s="55"/>
    </row>
    <row r="159" spans="1:29" ht="12.75" customHeight="1" x14ac:dyDescent="0.4">
      <c r="A159" s="2"/>
      <c r="B159" s="82"/>
      <c r="G159" s="21"/>
      <c r="K159" s="21"/>
      <c r="Z159" s="55"/>
      <c r="AA159" s="55"/>
      <c r="AB159" s="55"/>
      <c r="AC159" s="55"/>
    </row>
    <row r="160" spans="1:29" ht="12.75" customHeight="1" x14ac:dyDescent="0.4">
      <c r="A160" s="2"/>
      <c r="B160" s="82"/>
      <c r="G160" s="21"/>
      <c r="K160" s="21"/>
      <c r="Z160" s="55"/>
      <c r="AA160" s="55"/>
      <c r="AB160" s="55"/>
      <c r="AC160" s="55"/>
    </row>
    <row r="161" spans="1:29" ht="12.75" customHeight="1" x14ac:dyDescent="0.4">
      <c r="A161" s="2"/>
      <c r="B161" s="82"/>
      <c r="G161" s="21"/>
      <c r="K161" s="21"/>
      <c r="Z161" s="55"/>
      <c r="AA161" s="55"/>
      <c r="AB161" s="55"/>
      <c r="AC161" s="55"/>
    </row>
    <row r="162" spans="1:29" ht="12.75" customHeight="1" x14ac:dyDescent="0.4">
      <c r="A162" s="2"/>
      <c r="B162" s="82"/>
      <c r="G162" s="21"/>
      <c r="K162" s="21"/>
      <c r="Z162" s="55"/>
      <c r="AA162" s="55"/>
      <c r="AB162" s="55"/>
      <c r="AC162" s="55"/>
    </row>
    <row r="163" spans="1:29" ht="12.75" customHeight="1" x14ac:dyDescent="0.4">
      <c r="A163" s="2"/>
      <c r="B163" s="82"/>
      <c r="G163" s="21"/>
      <c r="K163" s="21"/>
      <c r="Z163" s="55"/>
      <c r="AA163" s="55"/>
      <c r="AB163" s="55"/>
      <c r="AC163" s="55"/>
    </row>
    <row r="164" spans="1:29" ht="12.75" customHeight="1" x14ac:dyDescent="0.4">
      <c r="A164" s="2"/>
      <c r="B164" s="82"/>
      <c r="G164" s="21"/>
      <c r="K164" s="21"/>
      <c r="Z164" s="55"/>
      <c r="AA164" s="55"/>
      <c r="AB164" s="55"/>
      <c r="AC164" s="55"/>
    </row>
    <row r="165" spans="1:29" ht="12.75" customHeight="1" x14ac:dyDescent="0.4">
      <c r="A165" s="2"/>
      <c r="B165" s="82"/>
      <c r="G165" s="21"/>
      <c r="K165" s="21"/>
      <c r="Z165" s="55"/>
      <c r="AA165" s="55"/>
      <c r="AB165" s="55"/>
      <c r="AC165" s="55"/>
    </row>
    <row r="166" spans="1:29" ht="12.75" customHeight="1" x14ac:dyDescent="0.4">
      <c r="A166" s="2"/>
      <c r="B166" s="82"/>
      <c r="G166" s="21"/>
      <c r="K166" s="21"/>
      <c r="Z166" s="55"/>
      <c r="AA166" s="55"/>
      <c r="AB166" s="55"/>
      <c r="AC166" s="55"/>
    </row>
    <row r="167" spans="1:29" ht="12.75" customHeight="1" x14ac:dyDescent="0.4">
      <c r="A167" s="2"/>
      <c r="B167" s="82"/>
      <c r="G167" s="21"/>
      <c r="K167" s="21"/>
      <c r="Z167" s="55"/>
      <c r="AA167" s="55"/>
      <c r="AB167" s="55"/>
      <c r="AC167" s="55"/>
    </row>
    <row r="168" spans="1:29" ht="12.75" customHeight="1" x14ac:dyDescent="0.4">
      <c r="A168" s="2"/>
      <c r="B168" s="82"/>
      <c r="G168" s="21"/>
      <c r="K168" s="21"/>
      <c r="Z168" s="55"/>
      <c r="AA168" s="55"/>
      <c r="AB168" s="55"/>
      <c r="AC168" s="55"/>
    </row>
    <row r="169" spans="1:29" ht="12.75" customHeight="1" x14ac:dyDescent="0.4">
      <c r="A169" s="2"/>
      <c r="B169" s="82"/>
      <c r="G169" s="21"/>
      <c r="K169" s="21"/>
      <c r="Z169" s="55"/>
      <c r="AA169" s="55"/>
      <c r="AB169" s="55"/>
      <c r="AC169" s="55"/>
    </row>
    <row r="170" spans="1:29" ht="12.75" customHeight="1" x14ac:dyDescent="0.4">
      <c r="A170" s="2"/>
      <c r="B170" s="82"/>
      <c r="G170" s="21"/>
      <c r="K170" s="21"/>
      <c r="Z170" s="55"/>
      <c r="AA170" s="55"/>
      <c r="AB170" s="55"/>
      <c r="AC170" s="55"/>
    </row>
    <row r="171" spans="1:29" ht="12.75" customHeight="1" x14ac:dyDescent="0.4">
      <c r="A171" s="2"/>
      <c r="B171" s="82"/>
      <c r="G171" s="21"/>
      <c r="K171" s="21"/>
      <c r="Z171" s="55"/>
      <c r="AA171" s="55"/>
      <c r="AB171" s="55"/>
      <c r="AC171" s="55"/>
    </row>
    <row r="172" spans="1:29" ht="12.75" customHeight="1" x14ac:dyDescent="0.4">
      <c r="A172" s="2"/>
      <c r="B172" s="82"/>
      <c r="G172" s="21"/>
      <c r="K172" s="21"/>
      <c r="Z172" s="55"/>
      <c r="AA172" s="55"/>
      <c r="AB172" s="55"/>
      <c r="AC172" s="55"/>
    </row>
    <row r="173" spans="1:29" ht="12.75" customHeight="1" x14ac:dyDescent="0.4">
      <c r="A173" s="2"/>
      <c r="B173" s="82"/>
      <c r="G173" s="21"/>
      <c r="K173" s="21"/>
      <c r="Z173" s="55"/>
      <c r="AA173" s="55"/>
      <c r="AB173" s="55"/>
      <c r="AC173" s="55"/>
    </row>
    <row r="174" spans="1:29" ht="12.75" customHeight="1" x14ac:dyDescent="0.4">
      <c r="A174" s="2"/>
      <c r="B174" s="82"/>
      <c r="G174" s="21"/>
      <c r="K174" s="21"/>
      <c r="Z174" s="55"/>
      <c r="AA174" s="55"/>
      <c r="AB174" s="55"/>
      <c r="AC174" s="55"/>
    </row>
    <row r="175" spans="1:29" ht="12.75" customHeight="1" x14ac:dyDescent="0.4">
      <c r="A175" s="2"/>
      <c r="B175" s="82"/>
      <c r="G175" s="21"/>
      <c r="K175" s="21"/>
      <c r="Z175" s="55"/>
      <c r="AA175" s="55"/>
      <c r="AB175" s="55"/>
      <c r="AC175" s="55"/>
    </row>
    <row r="176" spans="1:29" ht="12.75" customHeight="1" x14ac:dyDescent="0.4">
      <c r="A176" s="2"/>
      <c r="B176" s="82"/>
      <c r="G176" s="21"/>
      <c r="K176" s="21"/>
      <c r="Z176" s="55"/>
      <c r="AA176" s="55"/>
      <c r="AB176" s="55"/>
      <c r="AC176" s="55"/>
    </row>
    <row r="177" spans="1:29" ht="12.75" customHeight="1" x14ac:dyDescent="0.4">
      <c r="A177" s="2"/>
      <c r="B177" s="82"/>
      <c r="G177" s="21"/>
      <c r="K177" s="21"/>
      <c r="Z177" s="55"/>
      <c r="AA177" s="55"/>
      <c r="AB177" s="55"/>
      <c r="AC177" s="55"/>
    </row>
    <row r="178" spans="1:29" ht="12.75" customHeight="1" x14ac:dyDescent="0.4">
      <c r="A178" s="2"/>
      <c r="B178" s="82"/>
      <c r="G178" s="21"/>
      <c r="K178" s="21"/>
      <c r="Z178" s="55"/>
      <c r="AA178" s="55"/>
      <c r="AB178" s="55"/>
      <c r="AC178" s="55"/>
    </row>
    <row r="179" spans="1:29" ht="12.75" customHeight="1" x14ac:dyDescent="0.4">
      <c r="A179" s="2"/>
      <c r="B179" s="82"/>
      <c r="G179" s="21"/>
      <c r="K179" s="21"/>
      <c r="Z179" s="55"/>
      <c r="AA179" s="55"/>
      <c r="AB179" s="55"/>
      <c r="AC179" s="55"/>
    </row>
    <row r="180" spans="1:29" ht="12.75" customHeight="1" x14ac:dyDescent="0.4">
      <c r="A180" s="2"/>
      <c r="B180" s="82"/>
      <c r="G180" s="21"/>
      <c r="K180" s="21"/>
      <c r="Z180" s="55"/>
      <c r="AA180" s="55"/>
      <c r="AB180" s="55"/>
      <c r="AC180" s="55"/>
    </row>
    <row r="181" spans="1:29" ht="12.75" customHeight="1" x14ac:dyDescent="0.4">
      <c r="A181" s="2"/>
      <c r="B181" s="82"/>
      <c r="G181" s="21"/>
      <c r="K181" s="21"/>
      <c r="Z181" s="55"/>
      <c r="AA181" s="55"/>
      <c r="AB181" s="55"/>
      <c r="AC181" s="55"/>
    </row>
    <row r="182" spans="1:29" ht="12.75" customHeight="1" x14ac:dyDescent="0.4">
      <c r="A182" s="2"/>
      <c r="B182" s="82"/>
      <c r="G182" s="21"/>
      <c r="K182" s="21"/>
      <c r="Z182" s="55"/>
      <c r="AA182" s="55"/>
      <c r="AB182" s="55"/>
      <c r="AC182" s="55"/>
    </row>
    <row r="183" spans="1:29" ht="12.75" customHeight="1" x14ac:dyDescent="0.4">
      <c r="A183" s="2"/>
      <c r="B183" s="82"/>
      <c r="G183" s="21"/>
      <c r="K183" s="21"/>
      <c r="Z183" s="55"/>
      <c r="AA183" s="55"/>
      <c r="AB183" s="55"/>
      <c r="AC183" s="55"/>
    </row>
    <row r="184" spans="1:29" ht="12.75" customHeight="1" x14ac:dyDescent="0.4">
      <c r="A184" s="2"/>
      <c r="B184" s="82"/>
      <c r="G184" s="21"/>
      <c r="K184" s="21"/>
      <c r="Z184" s="55"/>
      <c r="AA184" s="55"/>
      <c r="AB184" s="55"/>
      <c r="AC184" s="55"/>
    </row>
    <row r="185" spans="1:29" ht="12.75" customHeight="1" x14ac:dyDescent="0.4">
      <c r="A185" s="2"/>
      <c r="B185" s="82"/>
      <c r="G185" s="21"/>
      <c r="K185" s="21"/>
      <c r="Z185" s="55"/>
      <c r="AA185" s="55"/>
      <c r="AB185" s="55"/>
      <c r="AC185" s="55"/>
    </row>
    <row r="186" spans="1:29" ht="12.75" customHeight="1" x14ac:dyDescent="0.4">
      <c r="A186" s="2"/>
      <c r="B186" s="82"/>
      <c r="G186" s="21"/>
      <c r="K186" s="21"/>
      <c r="Z186" s="55"/>
      <c r="AA186" s="55"/>
      <c r="AB186" s="55"/>
      <c r="AC186" s="55"/>
    </row>
    <row r="187" spans="1:29" ht="12.75" customHeight="1" x14ac:dyDescent="0.4">
      <c r="A187" s="2"/>
      <c r="B187" s="82"/>
      <c r="G187" s="21"/>
      <c r="K187" s="21"/>
      <c r="Z187" s="55"/>
      <c r="AA187" s="55"/>
      <c r="AB187" s="55"/>
      <c r="AC187" s="55"/>
    </row>
    <row r="188" spans="1:29" ht="12.75" customHeight="1" x14ac:dyDescent="0.4">
      <c r="A188" s="2"/>
      <c r="B188" s="82"/>
      <c r="G188" s="21"/>
      <c r="K188" s="21"/>
      <c r="Z188" s="55"/>
      <c r="AA188" s="55"/>
      <c r="AB188" s="55"/>
      <c r="AC188" s="55"/>
    </row>
    <row r="189" spans="1:29" ht="12.75" customHeight="1" x14ac:dyDescent="0.4">
      <c r="A189" s="2"/>
      <c r="B189" s="82"/>
      <c r="G189" s="21"/>
      <c r="K189" s="21"/>
      <c r="Z189" s="55"/>
      <c r="AA189" s="55"/>
      <c r="AB189" s="55"/>
      <c r="AC189" s="55"/>
    </row>
    <row r="190" spans="1:29" ht="12.75" customHeight="1" x14ac:dyDescent="0.4">
      <c r="A190" s="2"/>
      <c r="B190" s="82"/>
      <c r="G190" s="21"/>
      <c r="K190" s="21"/>
      <c r="Z190" s="55"/>
      <c r="AA190" s="55"/>
      <c r="AB190" s="55"/>
      <c r="AC190" s="55"/>
    </row>
    <row r="191" spans="1:29" ht="12.75" customHeight="1" x14ac:dyDescent="0.4">
      <c r="A191" s="2"/>
      <c r="B191" s="82"/>
      <c r="G191" s="21"/>
      <c r="K191" s="21"/>
      <c r="Z191" s="55"/>
      <c r="AA191" s="55"/>
      <c r="AB191" s="55"/>
      <c r="AC191" s="55"/>
    </row>
    <row r="192" spans="1:29" ht="12.75" customHeight="1" x14ac:dyDescent="0.4">
      <c r="A192" s="2"/>
      <c r="B192" s="82"/>
      <c r="G192" s="21"/>
      <c r="K192" s="21"/>
      <c r="Z192" s="55"/>
      <c r="AA192" s="55"/>
      <c r="AB192" s="55"/>
      <c r="AC192" s="55"/>
    </row>
    <row r="193" spans="1:29" ht="12.75" customHeight="1" x14ac:dyDescent="0.4">
      <c r="A193" s="2"/>
      <c r="B193" s="82"/>
      <c r="G193" s="21"/>
      <c r="K193" s="21"/>
      <c r="Z193" s="55"/>
      <c r="AA193" s="55"/>
      <c r="AB193" s="55"/>
      <c r="AC193" s="55"/>
    </row>
    <row r="194" spans="1:29" ht="12.75" customHeight="1" x14ac:dyDescent="0.4">
      <c r="A194" s="2"/>
      <c r="B194" s="82"/>
      <c r="G194" s="21"/>
      <c r="K194" s="21"/>
      <c r="Z194" s="55"/>
      <c r="AA194" s="55"/>
      <c r="AB194" s="55"/>
      <c r="AC194" s="55"/>
    </row>
    <row r="195" spans="1:29" ht="12.75" customHeight="1" x14ac:dyDescent="0.4">
      <c r="A195" s="2"/>
      <c r="B195" s="82"/>
      <c r="G195" s="21"/>
      <c r="K195" s="21"/>
      <c r="Z195" s="55"/>
      <c r="AA195" s="55"/>
      <c r="AB195" s="55"/>
      <c r="AC195" s="55"/>
    </row>
    <row r="196" spans="1:29" ht="12.75" customHeight="1" x14ac:dyDescent="0.4">
      <c r="A196" s="2"/>
      <c r="B196" s="82"/>
      <c r="G196" s="21"/>
      <c r="K196" s="21"/>
      <c r="Z196" s="55"/>
      <c r="AA196" s="55"/>
      <c r="AB196" s="55"/>
      <c r="AC196" s="55"/>
    </row>
    <row r="197" spans="1:29" ht="12.75" customHeight="1" x14ac:dyDescent="0.4">
      <c r="A197" s="2"/>
      <c r="B197" s="82"/>
      <c r="G197" s="21"/>
      <c r="K197" s="21"/>
      <c r="Z197" s="55"/>
      <c r="AA197" s="55"/>
      <c r="AB197" s="55"/>
      <c r="AC197" s="55"/>
    </row>
    <row r="198" spans="1:29" ht="12.75" customHeight="1" x14ac:dyDescent="0.4">
      <c r="A198" s="2"/>
      <c r="B198" s="82"/>
      <c r="G198" s="21"/>
      <c r="K198" s="21"/>
      <c r="Z198" s="55"/>
      <c r="AA198" s="55"/>
      <c r="AB198" s="55"/>
      <c r="AC198" s="55"/>
    </row>
    <row r="199" spans="1:29" ht="12.75" customHeight="1" x14ac:dyDescent="0.4">
      <c r="A199" s="2"/>
      <c r="B199" s="82"/>
      <c r="G199" s="21"/>
      <c r="K199" s="21"/>
      <c r="Z199" s="55"/>
      <c r="AA199" s="55"/>
      <c r="AB199" s="55"/>
      <c r="AC199" s="55"/>
    </row>
    <row r="200" spans="1:29" ht="12.75" customHeight="1" x14ac:dyDescent="0.4">
      <c r="A200" s="2"/>
      <c r="B200" s="82"/>
      <c r="G200" s="21"/>
      <c r="K200" s="21"/>
      <c r="Z200" s="55"/>
      <c r="AA200" s="55"/>
      <c r="AB200" s="55"/>
      <c r="AC200" s="55"/>
    </row>
    <row r="201" spans="1:29" ht="12.75" customHeight="1" x14ac:dyDescent="0.4">
      <c r="A201" s="2"/>
      <c r="B201" s="82"/>
      <c r="G201" s="21"/>
      <c r="K201" s="21"/>
      <c r="Z201" s="55"/>
      <c r="AA201" s="55"/>
      <c r="AB201" s="55"/>
      <c r="AC201" s="55"/>
    </row>
    <row r="202" spans="1:29" ht="12.75" customHeight="1" x14ac:dyDescent="0.4">
      <c r="A202" s="2"/>
      <c r="B202" s="82"/>
      <c r="G202" s="21"/>
      <c r="K202" s="21"/>
      <c r="Z202" s="55"/>
      <c r="AA202" s="55"/>
      <c r="AB202" s="55"/>
      <c r="AC202" s="55"/>
    </row>
    <row r="203" spans="1:29" ht="12.75" customHeight="1" x14ac:dyDescent="0.4">
      <c r="A203" s="2"/>
      <c r="B203" s="82"/>
      <c r="G203" s="21"/>
      <c r="K203" s="21"/>
      <c r="Z203" s="55"/>
      <c r="AA203" s="55"/>
      <c r="AB203" s="55"/>
      <c r="AC203" s="55"/>
    </row>
    <row r="204" spans="1:29" ht="12.75" customHeight="1" x14ac:dyDescent="0.4">
      <c r="A204" s="2"/>
      <c r="B204" s="82"/>
      <c r="G204" s="21"/>
      <c r="K204" s="21"/>
      <c r="Z204" s="55"/>
      <c r="AA204" s="55"/>
      <c r="AB204" s="55"/>
      <c r="AC204" s="55"/>
    </row>
    <row r="205" spans="1:29" ht="12.75" customHeight="1" x14ac:dyDescent="0.4">
      <c r="A205" s="2"/>
      <c r="B205" s="82"/>
      <c r="G205" s="21"/>
      <c r="K205" s="21"/>
      <c r="Z205" s="55"/>
      <c r="AA205" s="55"/>
      <c r="AB205" s="55"/>
      <c r="AC205" s="55"/>
    </row>
    <row r="206" spans="1:29" ht="12.75" customHeight="1" x14ac:dyDescent="0.4">
      <c r="A206" s="2"/>
      <c r="B206" s="82"/>
      <c r="G206" s="21"/>
      <c r="K206" s="21"/>
      <c r="Z206" s="55"/>
      <c r="AA206" s="55"/>
      <c r="AB206" s="55"/>
      <c r="AC206" s="55"/>
    </row>
    <row r="207" spans="1:29" ht="12.75" customHeight="1" x14ac:dyDescent="0.4">
      <c r="A207" s="2"/>
      <c r="B207" s="82"/>
      <c r="G207" s="21"/>
      <c r="K207" s="21"/>
      <c r="Z207" s="55"/>
      <c r="AA207" s="55"/>
      <c r="AB207" s="55"/>
      <c r="AC207" s="55"/>
    </row>
    <row r="208" spans="1:29" ht="12.75" customHeight="1" x14ac:dyDescent="0.4">
      <c r="A208" s="2"/>
      <c r="B208" s="82"/>
      <c r="G208" s="21"/>
      <c r="K208" s="21"/>
      <c r="Z208" s="55"/>
      <c r="AA208" s="55"/>
      <c r="AB208" s="55"/>
      <c r="AC208" s="55"/>
    </row>
    <row r="209" spans="1:29" ht="12.75" customHeight="1" x14ac:dyDescent="0.4">
      <c r="A209" s="2"/>
      <c r="B209" s="82"/>
      <c r="G209" s="21"/>
      <c r="K209" s="21"/>
      <c r="Z209" s="55"/>
      <c r="AA209" s="55"/>
      <c r="AB209" s="55"/>
      <c r="AC209" s="55"/>
    </row>
    <row r="210" spans="1:29" ht="12.75" customHeight="1" x14ac:dyDescent="0.4">
      <c r="A210" s="2"/>
      <c r="B210" s="82"/>
      <c r="G210" s="21"/>
      <c r="K210" s="21"/>
      <c r="Z210" s="55"/>
      <c r="AA210" s="55"/>
      <c r="AB210" s="55"/>
      <c r="AC210" s="55"/>
    </row>
    <row r="211" spans="1:29" ht="12.75" customHeight="1" x14ac:dyDescent="0.4">
      <c r="A211" s="2"/>
      <c r="B211" s="82"/>
      <c r="G211" s="21"/>
      <c r="K211" s="21"/>
      <c r="Z211" s="55"/>
      <c r="AA211" s="55"/>
      <c r="AB211" s="55"/>
      <c r="AC211" s="55"/>
    </row>
    <row r="212" spans="1:29" ht="12.75" customHeight="1" x14ac:dyDescent="0.4">
      <c r="A212" s="2"/>
      <c r="B212" s="82"/>
      <c r="G212" s="21"/>
      <c r="K212" s="21"/>
      <c r="Z212" s="55"/>
      <c r="AA212" s="55"/>
      <c r="AB212" s="55"/>
      <c r="AC212" s="55"/>
    </row>
    <row r="213" spans="1:29" ht="12.75" customHeight="1" x14ac:dyDescent="0.4">
      <c r="A213" s="2"/>
      <c r="B213" s="82"/>
      <c r="G213" s="21"/>
      <c r="K213" s="21"/>
      <c r="Z213" s="55"/>
      <c r="AA213" s="55"/>
      <c r="AB213" s="55"/>
      <c r="AC213" s="55"/>
    </row>
    <row r="214" spans="1:29" ht="12.75" customHeight="1" x14ac:dyDescent="0.4">
      <c r="A214" s="2"/>
      <c r="B214" s="82"/>
      <c r="G214" s="21"/>
      <c r="K214" s="21"/>
      <c r="Z214" s="55"/>
      <c r="AA214" s="55"/>
      <c r="AB214" s="55"/>
      <c r="AC214" s="55"/>
    </row>
    <row r="215" spans="1:29" ht="12.75" customHeight="1" x14ac:dyDescent="0.4">
      <c r="A215" s="2"/>
      <c r="B215" s="82"/>
      <c r="G215" s="21"/>
      <c r="K215" s="21"/>
      <c r="Z215" s="55"/>
      <c r="AA215" s="55"/>
      <c r="AB215" s="55"/>
      <c r="AC215" s="55"/>
    </row>
    <row r="216" spans="1:29" ht="12.75" customHeight="1" x14ac:dyDescent="0.4">
      <c r="A216" s="2"/>
      <c r="B216" s="82"/>
      <c r="G216" s="21"/>
      <c r="K216" s="21"/>
      <c r="Z216" s="55"/>
      <c r="AA216" s="55"/>
      <c r="AB216" s="55"/>
      <c r="AC216" s="55"/>
    </row>
    <row r="217" spans="1:29" ht="12.75" customHeight="1" x14ac:dyDescent="0.4">
      <c r="A217" s="2"/>
      <c r="B217" s="82"/>
      <c r="G217" s="21"/>
      <c r="K217" s="21"/>
      <c r="Z217" s="55"/>
      <c r="AA217" s="55"/>
      <c r="AB217" s="55"/>
      <c r="AC217" s="55"/>
    </row>
    <row r="218" spans="1:29" ht="12.75" customHeight="1" x14ac:dyDescent="0.4">
      <c r="A218" s="2"/>
      <c r="B218" s="82"/>
      <c r="G218" s="21"/>
      <c r="K218" s="21"/>
      <c r="Z218" s="55"/>
      <c r="AA218" s="55"/>
      <c r="AB218" s="55"/>
      <c r="AC218" s="55"/>
    </row>
    <row r="219" spans="1:29" ht="12.75" customHeight="1" x14ac:dyDescent="0.4">
      <c r="A219" s="2"/>
      <c r="B219" s="82"/>
      <c r="G219" s="21"/>
      <c r="K219" s="21"/>
      <c r="Z219" s="55"/>
      <c r="AA219" s="55"/>
      <c r="AB219" s="55"/>
      <c r="AC219" s="55"/>
    </row>
    <row r="220" spans="1:29" ht="12.75" customHeight="1" x14ac:dyDescent="0.4">
      <c r="A220" s="2"/>
      <c r="B220" s="82"/>
      <c r="G220" s="21"/>
      <c r="K220" s="21"/>
      <c r="Z220" s="55"/>
      <c r="AA220" s="55"/>
      <c r="AB220" s="55"/>
      <c r="AC220" s="55"/>
    </row>
    <row r="221" spans="1:29" ht="12.75" customHeight="1" x14ac:dyDescent="0.4">
      <c r="A221" s="2"/>
      <c r="B221" s="82"/>
      <c r="G221" s="21"/>
      <c r="K221" s="21"/>
      <c r="Z221" s="55"/>
      <c r="AA221" s="55"/>
      <c r="AB221" s="55"/>
      <c r="AC221" s="55"/>
    </row>
    <row r="222" spans="1:29" ht="12.75" customHeight="1" x14ac:dyDescent="0.4">
      <c r="A222" s="2"/>
      <c r="B222" s="82"/>
      <c r="G222" s="21"/>
      <c r="K222" s="21"/>
      <c r="Z222" s="55"/>
      <c r="AA222" s="55"/>
      <c r="AB222" s="55"/>
      <c r="AC222" s="55"/>
    </row>
    <row r="223" spans="1:29" ht="12.75" customHeight="1" x14ac:dyDescent="0.4">
      <c r="A223" s="2"/>
      <c r="B223" s="82"/>
      <c r="G223" s="21"/>
      <c r="K223" s="21"/>
      <c r="Z223" s="55"/>
      <c r="AA223" s="55"/>
      <c r="AB223" s="55"/>
      <c r="AC223" s="55"/>
    </row>
    <row r="224" spans="1:29" ht="12.75" customHeight="1" x14ac:dyDescent="0.4">
      <c r="A224" s="2"/>
      <c r="B224" s="82"/>
      <c r="G224" s="21"/>
      <c r="K224" s="21"/>
      <c r="Z224" s="55"/>
      <c r="AA224" s="55"/>
      <c r="AB224" s="55"/>
      <c r="AC224" s="55"/>
    </row>
    <row r="225" spans="1:29" ht="12.75" customHeight="1" x14ac:dyDescent="0.4">
      <c r="A225" s="2"/>
      <c r="B225" s="82"/>
      <c r="G225" s="21"/>
      <c r="K225" s="21"/>
      <c r="Z225" s="55"/>
      <c r="AA225" s="55"/>
      <c r="AB225" s="55"/>
      <c r="AC225" s="55"/>
    </row>
    <row r="226" spans="1:29" ht="12.75" customHeight="1" x14ac:dyDescent="0.4">
      <c r="A226" s="2"/>
      <c r="B226" s="82"/>
      <c r="G226" s="21"/>
      <c r="K226" s="21"/>
      <c r="Z226" s="55"/>
      <c r="AA226" s="55"/>
      <c r="AB226" s="55"/>
      <c r="AC226" s="55"/>
    </row>
    <row r="227" spans="1:29" ht="12.75" customHeight="1" x14ac:dyDescent="0.4">
      <c r="A227" s="2"/>
      <c r="B227" s="82"/>
      <c r="G227" s="21"/>
      <c r="K227" s="21"/>
      <c r="Z227" s="55"/>
      <c r="AA227" s="55"/>
      <c r="AB227" s="55"/>
      <c r="AC227" s="55"/>
    </row>
    <row r="228" spans="1:29" ht="12.75" customHeight="1" x14ac:dyDescent="0.4">
      <c r="A228" s="2"/>
      <c r="B228" s="82"/>
      <c r="G228" s="21"/>
      <c r="K228" s="21"/>
      <c r="Z228" s="55"/>
      <c r="AA228" s="55"/>
      <c r="AB228" s="55"/>
      <c r="AC228" s="55"/>
    </row>
    <row r="229" spans="1:29" ht="12.75" customHeight="1" x14ac:dyDescent="0.4">
      <c r="A229" s="2"/>
      <c r="B229" s="82"/>
      <c r="G229" s="21"/>
      <c r="K229" s="21"/>
      <c r="Z229" s="55"/>
      <c r="AA229" s="55"/>
      <c r="AB229" s="55"/>
      <c r="AC229" s="55"/>
    </row>
    <row r="230" spans="1:29" ht="12.75" customHeight="1" x14ac:dyDescent="0.4">
      <c r="A230" s="2"/>
      <c r="B230" s="82"/>
      <c r="G230" s="21"/>
      <c r="K230" s="21"/>
      <c r="Z230" s="55"/>
      <c r="AA230" s="55"/>
      <c r="AB230" s="55"/>
      <c r="AC230" s="55"/>
    </row>
    <row r="231" spans="1:29" ht="12.75" customHeight="1" x14ac:dyDescent="0.4">
      <c r="A231" s="2"/>
      <c r="B231" s="82"/>
      <c r="G231" s="21"/>
      <c r="K231" s="21"/>
      <c r="Z231" s="55"/>
      <c r="AA231" s="55"/>
      <c r="AB231" s="55"/>
      <c r="AC231" s="55"/>
    </row>
    <row r="232" spans="1:29" ht="12.75" customHeight="1" x14ac:dyDescent="0.4">
      <c r="A232" s="2"/>
      <c r="B232" s="82"/>
      <c r="G232" s="21"/>
      <c r="K232" s="21"/>
      <c r="Z232" s="55"/>
      <c r="AA232" s="55"/>
      <c r="AB232" s="55"/>
      <c r="AC232" s="55"/>
    </row>
    <row r="233" spans="1:29" ht="12.75" customHeight="1" x14ac:dyDescent="0.4">
      <c r="A233" s="2"/>
      <c r="B233" s="82"/>
      <c r="G233" s="21"/>
      <c r="K233" s="21"/>
      <c r="Z233" s="55"/>
      <c r="AA233" s="55"/>
      <c r="AB233" s="55"/>
      <c r="AC233" s="55"/>
    </row>
    <row r="234" spans="1:29" ht="12.75" customHeight="1" x14ac:dyDescent="0.4">
      <c r="A234" s="2"/>
      <c r="B234" s="82"/>
      <c r="G234" s="21"/>
      <c r="K234" s="21"/>
      <c r="Z234" s="55"/>
      <c r="AA234" s="55"/>
      <c r="AB234" s="55"/>
      <c r="AC234" s="55"/>
    </row>
    <row r="235" spans="1:29" ht="12.75" customHeight="1" x14ac:dyDescent="0.4">
      <c r="A235" s="2"/>
      <c r="B235" s="82"/>
      <c r="G235" s="21"/>
      <c r="K235" s="21"/>
      <c r="Z235" s="55"/>
      <c r="AA235" s="55"/>
      <c r="AB235" s="55"/>
      <c r="AC235" s="55"/>
    </row>
    <row r="236" spans="1:29" ht="12.75" customHeight="1" x14ac:dyDescent="0.4">
      <c r="A236" s="2"/>
      <c r="B236" s="82"/>
      <c r="G236" s="21"/>
      <c r="K236" s="21"/>
      <c r="Z236" s="55"/>
      <c r="AA236" s="55"/>
      <c r="AB236" s="55"/>
      <c r="AC236" s="55"/>
    </row>
    <row r="237" spans="1:29" ht="12.75" customHeight="1" x14ac:dyDescent="0.4">
      <c r="A237" s="2"/>
      <c r="B237" s="82"/>
      <c r="G237" s="21"/>
      <c r="K237" s="21"/>
      <c r="Z237" s="55"/>
      <c r="AA237" s="55"/>
      <c r="AB237" s="55"/>
      <c r="AC237" s="55"/>
    </row>
    <row r="238" spans="1:29" ht="12.75" customHeight="1" x14ac:dyDescent="0.4">
      <c r="A238" s="2"/>
      <c r="B238" s="82"/>
      <c r="G238" s="21"/>
      <c r="K238" s="21"/>
      <c r="Z238" s="55"/>
      <c r="AA238" s="55"/>
      <c r="AB238" s="55"/>
      <c r="AC238" s="55"/>
    </row>
    <row r="239" spans="1:29" ht="12.75" customHeight="1" x14ac:dyDescent="0.4">
      <c r="A239" s="2"/>
      <c r="B239" s="82"/>
      <c r="G239" s="21"/>
      <c r="K239" s="21"/>
      <c r="Z239" s="55"/>
      <c r="AA239" s="55"/>
      <c r="AB239" s="55"/>
      <c r="AC239" s="55"/>
    </row>
    <row r="240" spans="1:29" ht="12.75" customHeight="1" x14ac:dyDescent="0.4">
      <c r="A240" s="2"/>
      <c r="B240" s="82"/>
      <c r="G240" s="21"/>
      <c r="K240" s="21"/>
      <c r="Z240" s="55"/>
      <c r="AA240" s="55"/>
      <c r="AB240" s="55"/>
      <c r="AC240" s="55"/>
    </row>
    <row r="241" spans="1:29" ht="12.75" customHeight="1" x14ac:dyDescent="0.4">
      <c r="A241" s="2"/>
      <c r="B241" s="82"/>
      <c r="G241" s="21"/>
      <c r="K241" s="21"/>
      <c r="Z241" s="55"/>
      <c r="AA241" s="55"/>
      <c r="AB241" s="55"/>
      <c r="AC241" s="55"/>
    </row>
    <row r="242" spans="1:29" ht="12.75" customHeight="1" x14ac:dyDescent="0.4">
      <c r="A242" s="2"/>
      <c r="B242" s="82"/>
      <c r="G242" s="21"/>
      <c r="K242" s="21"/>
      <c r="Z242" s="55"/>
      <c r="AA242" s="55"/>
      <c r="AB242" s="55"/>
      <c r="AC242" s="55"/>
    </row>
    <row r="243" spans="1:29" ht="12.75" customHeight="1" x14ac:dyDescent="0.4">
      <c r="A243" s="2"/>
      <c r="B243" s="82"/>
      <c r="G243" s="21"/>
      <c r="K243" s="21"/>
      <c r="Z243" s="55"/>
      <c r="AA243" s="55"/>
      <c r="AB243" s="55"/>
      <c r="AC243" s="55"/>
    </row>
    <row r="244" spans="1:29" ht="12.75" customHeight="1" x14ac:dyDescent="0.4">
      <c r="A244" s="2"/>
      <c r="B244" s="82"/>
      <c r="G244" s="21"/>
      <c r="K244" s="21"/>
      <c r="Z244" s="55"/>
      <c r="AA244" s="55"/>
      <c r="AB244" s="55"/>
      <c r="AC244" s="55"/>
    </row>
    <row r="245" spans="1:29" ht="12.75" customHeight="1" x14ac:dyDescent="0.4">
      <c r="A245" s="2"/>
      <c r="B245" s="82"/>
      <c r="G245" s="21"/>
      <c r="K245" s="21"/>
      <c r="Z245" s="55"/>
      <c r="AA245" s="55"/>
      <c r="AB245" s="55"/>
      <c r="AC245" s="55"/>
    </row>
    <row r="246" spans="1:29" ht="12.75" customHeight="1" x14ac:dyDescent="0.4">
      <c r="A246" s="2"/>
      <c r="B246" s="82"/>
      <c r="G246" s="21"/>
      <c r="K246" s="21"/>
      <c r="Z246" s="55"/>
      <c r="AA246" s="55"/>
      <c r="AB246" s="55"/>
      <c r="AC246" s="55"/>
    </row>
    <row r="247" spans="1:29" ht="12.75" customHeight="1" x14ac:dyDescent="0.4">
      <c r="A247" s="2"/>
      <c r="B247" s="82"/>
      <c r="G247" s="21"/>
      <c r="K247" s="21"/>
      <c r="Z247" s="55"/>
      <c r="AA247" s="55"/>
      <c r="AB247" s="55"/>
      <c r="AC247" s="55"/>
    </row>
    <row r="248" spans="1:29" ht="12.75" customHeight="1" x14ac:dyDescent="0.4">
      <c r="A248" s="2"/>
      <c r="B248" s="82"/>
      <c r="G248" s="21"/>
      <c r="K248" s="21"/>
      <c r="Z248" s="55"/>
      <c r="AA248" s="55"/>
      <c r="AB248" s="55"/>
      <c r="AC248" s="55"/>
    </row>
    <row r="249" spans="1:29" ht="12.75" customHeight="1" x14ac:dyDescent="0.4">
      <c r="A249" s="2"/>
      <c r="B249" s="82"/>
      <c r="G249" s="21"/>
      <c r="K249" s="21"/>
      <c r="Z249" s="55"/>
      <c r="AA249" s="55"/>
      <c r="AB249" s="55"/>
      <c r="AC249" s="55"/>
    </row>
    <row r="250" spans="1:29" ht="12.75" customHeight="1" x14ac:dyDescent="0.4">
      <c r="A250" s="2"/>
      <c r="B250" s="82"/>
      <c r="G250" s="21"/>
      <c r="K250" s="21"/>
      <c r="Z250" s="55"/>
      <c r="AA250" s="55"/>
      <c r="AB250" s="55"/>
      <c r="AC250" s="55"/>
    </row>
    <row r="251" spans="1:29" ht="12.75" customHeight="1" x14ac:dyDescent="0.4">
      <c r="A251" s="2"/>
      <c r="B251" s="82"/>
      <c r="G251" s="21"/>
      <c r="K251" s="21"/>
      <c r="Z251" s="55"/>
      <c r="AA251" s="55"/>
      <c r="AB251" s="55"/>
      <c r="AC251" s="55"/>
    </row>
    <row r="252" spans="1:29" ht="12.75" customHeight="1" x14ac:dyDescent="0.4">
      <c r="A252" s="2"/>
      <c r="B252" s="82"/>
      <c r="G252" s="21"/>
      <c r="K252" s="21"/>
      <c r="Z252" s="55"/>
      <c r="AA252" s="55"/>
      <c r="AB252" s="55"/>
      <c r="AC252" s="55"/>
    </row>
    <row r="253" spans="1:29" ht="12.75" customHeight="1" x14ac:dyDescent="0.4">
      <c r="A253" s="2"/>
      <c r="B253" s="82"/>
      <c r="G253" s="21"/>
      <c r="K253" s="21"/>
      <c r="Z253" s="55"/>
      <c r="AA253" s="55"/>
      <c r="AB253" s="55"/>
      <c r="AC253" s="55"/>
    </row>
    <row r="254" spans="1:29" ht="12.75" customHeight="1" x14ac:dyDescent="0.4">
      <c r="A254" s="2"/>
      <c r="B254" s="82"/>
      <c r="G254" s="21"/>
      <c r="K254" s="21"/>
      <c r="Z254" s="55"/>
      <c r="AA254" s="55"/>
      <c r="AB254" s="55"/>
      <c r="AC254" s="55"/>
    </row>
    <row r="255" spans="1:29" ht="12.75" customHeight="1" x14ac:dyDescent="0.4">
      <c r="A255" s="2"/>
      <c r="B255" s="82"/>
      <c r="G255" s="21"/>
      <c r="K255" s="21"/>
      <c r="Z255" s="55"/>
      <c r="AA255" s="55"/>
      <c r="AB255" s="55"/>
      <c r="AC255" s="55"/>
    </row>
    <row r="256" spans="1:29" ht="12.75" customHeight="1" x14ac:dyDescent="0.4">
      <c r="A256" s="2"/>
      <c r="B256" s="82"/>
      <c r="G256" s="21"/>
      <c r="K256" s="21"/>
      <c r="Z256" s="55"/>
      <c r="AA256" s="55"/>
      <c r="AB256" s="55"/>
      <c r="AC256" s="55"/>
    </row>
    <row r="257" spans="1:29" ht="12.75" customHeight="1" x14ac:dyDescent="0.4">
      <c r="A257" s="2"/>
      <c r="B257" s="82"/>
      <c r="G257" s="21"/>
      <c r="K257" s="21"/>
      <c r="Z257" s="55"/>
      <c r="AA257" s="55"/>
      <c r="AB257" s="55"/>
      <c r="AC257" s="55"/>
    </row>
    <row r="258" spans="1:29" ht="12.75" customHeight="1" x14ac:dyDescent="0.4">
      <c r="A258" s="2"/>
      <c r="B258" s="82"/>
      <c r="G258" s="21"/>
      <c r="K258" s="21"/>
      <c r="Z258" s="55"/>
      <c r="AA258" s="55"/>
      <c r="AB258" s="55"/>
      <c r="AC258" s="55"/>
    </row>
    <row r="259" spans="1:29" ht="12.75" customHeight="1" x14ac:dyDescent="0.4">
      <c r="A259" s="2"/>
      <c r="B259" s="82"/>
      <c r="G259" s="21"/>
      <c r="K259" s="21"/>
      <c r="Z259" s="55"/>
      <c r="AA259" s="55"/>
      <c r="AB259" s="55"/>
      <c r="AC259" s="55"/>
    </row>
    <row r="260" spans="1:29" ht="12.75" customHeight="1" x14ac:dyDescent="0.4">
      <c r="A260" s="2"/>
      <c r="B260" s="82"/>
      <c r="G260" s="21"/>
      <c r="K260" s="21"/>
      <c r="Z260" s="55"/>
      <c r="AA260" s="55"/>
      <c r="AB260" s="55"/>
      <c r="AC260" s="55"/>
    </row>
    <row r="261" spans="1:29" ht="12.75" customHeight="1" x14ac:dyDescent="0.4">
      <c r="A261" s="2"/>
      <c r="B261" s="82"/>
      <c r="G261" s="21"/>
      <c r="K261" s="21"/>
      <c r="Z261" s="55"/>
      <c r="AA261" s="55"/>
      <c r="AB261" s="55"/>
      <c r="AC261" s="55"/>
    </row>
    <row r="262" spans="1:29" ht="12.75" customHeight="1" x14ac:dyDescent="0.4">
      <c r="A262" s="2"/>
      <c r="B262" s="82"/>
      <c r="G262" s="21"/>
      <c r="K262" s="21"/>
      <c r="Z262" s="55"/>
      <c r="AA262" s="55"/>
      <c r="AB262" s="55"/>
      <c r="AC262" s="55"/>
    </row>
    <row r="263" spans="1:29" ht="12.75" customHeight="1" x14ac:dyDescent="0.4">
      <c r="A263" s="2"/>
      <c r="B263" s="82"/>
      <c r="G263" s="21"/>
      <c r="K263" s="21"/>
      <c r="Z263" s="55"/>
      <c r="AA263" s="55"/>
      <c r="AB263" s="55"/>
      <c r="AC263" s="55"/>
    </row>
    <row r="264" spans="1:29" ht="12.75" customHeight="1" x14ac:dyDescent="0.4">
      <c r="A264" s="2"/>
      <c r="B264" s="82"/>
      <c r="G264" s="21"/>
      <c r="K264" s="21"/>
      <c r="Z264" s="55"/>
      <c r="AA264" s="55"/>
      <c r="AB264" s="55"/>
      <c r="AC264" s="55"/>
    </row>
    <row r="265" spans="1:29" ht="12.75" customHeight="1" x14ac:dyDescent="0.4">
      <c r="A265" s="2"/>
      <c r="B265" s="82"/>
      <c r="G265" s="21"/>
      <c r="K265" s="21"/>
      <c r="Z265" s="55"/>
      <c r="AA265" s="55"/>
      <c r="AB265" s="55"/>
      <c r="AC265" s="55"/>
    </row>
    <row r="266" spans="1:29" ht="12.75" customHeight="1" x14ac:dyDescent="0.4">
      <c r="A266" s="2"/>
      <c r="B266" s="82"/>
      <c r="G266" s="21"/>
      <c r="K266" s="21"/>
      <c r="Z266" s="55"/>
      <c r="AA266" s="55"/>
      <c r="AB266" s="55"/>
      <c r="AC266" s="55"/>
    </row>
    <row r="267" spans="1:29" ht="12.75" customHeight="1" x14ac:dyDescent="0.4">
      <c r="A267" s="2"/>
      <c r="B267" s="82"/>
      <c r="G267" s="21"/>
      <c r="K267" s="21"/>
      <c r="Z267" s="55"/>
      <c r="AA267" s="55"/>
      <c r="AB267" s="55"/>
      <c r="AC267" s="55"/>
    </row>
    <row r="268" spans="1:29" ht="12.75" customHeight="1" x14ac:dyDescent="0.4">
      <c r="A268" s="2"/>
      <c r="B268" s="82"/>
      <c r="G268" s="21"/>
      <c r="K268" s="21"/>
      <c r="Z268" s="55"/>
      <c r="AA268" s="55"/>
      <c r="AB268" s="55"/>
      <c r="AC268" s="55"/>
    </row>
    <row r="269" spans="1:29" ht="12.75" customHeight="1" x14ac:dyDescent="0.4">
      <c r="A269" s="2"/>
      <c r="B269" s="82"/>
      <c r="G269" s="21"/>
      <c r="K269" s="21"/>
      <c r="Z269" s="55"/>
      <c r="AA269" s="55"/>
      <c r="AB269" s="55"/>
      <c r="AC269" s="55"/>
    </row>
    <row r="270" spans="1:29" ht="12.75" customHeight="1" x14ac:dyDescent="0.4">
      <c r="A270" s="2"/>
      <c r="B270" s="82"/>
      <c r="G270" s="21"/>
      <c r="K270" s="21"/>
      <c r="Z270" s="55"/>
      <c r="AA270" s="55"/>
      <c r="AB270" s="55"/>
      <c r="AC270" s="55"/>
    </row>
    <row r="271" spans="1:29" ht="12.75" customHeight="1" x14ac:dyDescent="0.4">
      <c r="A271" s="2"/>
      <c r="B271" s="82"/>
      <c r="G271" s="21"/>
      <c r="K271" s="21"/>
      <c r="Z271" s="55"/>
      <c r="AA271" s="55"/>
      <c r="AB271" s="55"/>
      <c r="AC271" s="55"/>
    </row>
    <row r="272" spans="1:29" ht="12.75" customHeight="1" x14ac:dyDescent="0.4">
      <c r="A272" s="2"/>
      <c r="B272" s="82"/>
      <c r="G272" s="21"/>
      <c r="K272" s="21"/>
      <c r="Z272" s="55"/>
      <c r="AA272" s="55"/>
      <c r="AB272" s="55"/>
      <c r="AC272" s="55"/>
    </row>
    <row r="273" spans="1:29" ht="12.75" customHeight="1" x14ac:dyDescent="0.4">
      <c r="A273" s="2"/>
      <c r="B273" s="82"/>
      <c r="G273" s="21"/>
      <c r="K273" s="21"/>
      <c r="Z273" s="55"/>
      <c r="AA273" s="55"/>
      <c r="AB273" s="55"/>
      <c r="AC273" s="55"/>
    </row>
    <row r="274" spans="1:29" ht="12.75" customHeight="1" x14ac:dyDescent="0.4">
      <c r="A274" s="2"/>
      <c r="B274" s="82"/>
      <c r="G274" s="21"/>
      <c r="K274" s="21"/>
      <c r="Z274" s="55"/>
      <c r="AA274" s="55"/>
      <c r="AB274" s="55"/>
      <c r="AC274" s="55"/>
    </row>
    <row r="275" spans="1:29" ht="12.75" customHeight="1" x14ac:dyDescent="0.4">
      <c r="A275" s="2"/>
      <c r="B275" s="82"/>
      <c r="G275" s="21"/>
      <c r="K275" s="21"/>
      <c r="Z275" s="55"/>
      <c r="AA275" s="55"/>
      <c r="AB275" s="55"/>
      <c r="AC275" s="55"/>
    </row>
    <row r="276" spans="1:29" ht="12.75" customHeight="1" x14ac:dyDescent="0.4">
      <c r="A276" s="2"/>
      <c r="B276" s="82"/>
      <c r="G276" s="21"/>
      <c r="K276" s="21"/>
      <c r="Z276" s="55"/>
      <c r="AA276" s="55"/>
      <c r="AB276" s="55"/>
      <c r="AC276" s="55"/>
    </row>
    <row r="277" spans="1:29" ht="12.75" customHeight="1" x14ac:dyDescent="0.4">
      <c r="A277" s="2"/>
      <c r="B277" s="82"/>
      <c r="G277" s="21"/>
      <c r="K277" s="21"/>
      <c r="Z277" s="55"/>
      <c r="AA277" s="55"/>
      <c r="AB277" s="55"/>
      <c r="AC277" s="55"/>
    </row>
    <row r="278" spans="1:29" ht="12.75" customHeight="1" x14ac:dyDescent="0.4">
      <c r="A278" s="2"/>
      <c r="B278" s="82"/>
      <c r="G278" s="21"/>
      <c r="K278" s="21"/>
      <c r="Z278" s="55"/>
      <c r="AA278" s="55"/>
      <c r="AB278" s="55"/>
      <c r="AC278" s="55"/>
    </row>
    <row r="279" spans="1:29" ht="12.75" customHeight="1" x14ac:dyDescent="0.4">
      <c r="A279" s="2"/>
      <c r="B279" s="82"/>
      <c r="G279" s="21"/>
      <c r="K279" s="21"/>
      <c r="Z279" s="55"/>
      <c r="AA279" s="55"/>
      <c r="AB279" s="55"/>
      <c r="AC279" s="55"/>
    </row>
    <row r="280" spans="1:29" ht="12.75" customHeight="1" x14ac:dyDescent="0.4">
      <c r="A280" s="2"/>
      <c r="B280" s="82"/>
      <c r="G280" s="21"/>
      <c r="K280" s="21"/>
      <c r="Z280" s="55"/>
      <c r="AA280" s="55"/>
      <c r="AB280" s="55"/>
      <c r="AC280" s="55"/>
    </row>
    <row r="281" spans="1:29" ht="12.75" customHeight="1" x14ac:dyDescent="0.4">
      <c r="A281" s="2"/>
      <c r="B281" s="82"/>
      <c r="G281" s="21"/>
      <c r="K281" s="21"/>
      <c r="Z281" s="55"/>
      <c r="AA281" s="55"/>
      <c r="AB281" s="55"/>
      <c r="AC281" s="55"/>
    </row>
    <row r="282" spans="1:29" ht="12.75" customHeight="1" x14ac:dyDescent="0.4">
      <c r="A282" s="2"/>
      <c r="B282" s="82"/>
      <c r="G282" s="21"/>
      <c r="K282" s="21"/>
      <c r="Z282" s="55"/>
      <c r="AA282" s="55"/>
      <c r="AB282" s="55"/>
      <c r="AC282" s="55"/>
    </row>
    <row r="283" spans="1:29" ht="12.75" customHeight="1" x14ac:dyDescent="0.4">
      <c r="A283" s="2"/>
      <c r="B283" s="82"/>
      <c r="G283" s="21"/>
      <c r="K283" s="21"/>
      <c r="Z283" s="55"/>
      <c r="AA283" s="55"/>
      <c r="AB283" s="55"/>
      <c r="AC283" s="55"/>
    </row>
    <row r="284" spans="1:29" ht="12.75" customHeight="1" x14ac:dyDescent="0.4">
      <c r="A284" s="2"/>
      <c r="B284" s="82"/>
      <c r="G284" s="21"/>
      <c r="K284" s="21"/>
      <c r="Z284" s="55"/>
      <c r="AA284" s="55"/>
      <c r="AB284" s="55"/>
      <c r="AC284" s="55"/>
    </row>
    <row r="285" spans="1:29" ht="12.75" customHeight="1" x14ac:dyDescent="0.4">
      <c r="A285" s="2"/>
      <c r="B285" s="82"/>
      <c r="G285" s="21"/>
      <c r="K285" s="21"/>
      <c r="Z285" s="55"/>
      <c r="AA285" s="55"/>
      <c r="AB285" s="55"/>
      <c r="AC285" s="55"/>
    </row>
    <row r="286" spans="1:29" ht="12.75" customHeight="1" x14ac:dyDescent="0.4">
      <c r="A286" s="2"/>
      <c r="B286" s="82"/>
      <c r="G286" s="21"/>
      <c r="K286" s="21"/>
      <c r="Z286" s="55"/>
      <c r="AA286" s="55"/>
      <c r="AB286" s="55"/>
      <c r="AC286" s="55"/>
    </row>
    <row r="287" spans="1:29" ht="12.75" customHeight="1" x14ac:dyDescent="0.4">
      <c r="A287" s="2"/>
      <c r="B287" s="82"/>
      <c r="G287" s="21"/>
      <c r="K287" s="21"/>
      <c r="Z287" s="55"/>
      <c r="AA287" s="55"/>
      <c r="AB287" s="55"/>
      <c r="AC287" s="55"/>
    </row>
    <row r="288" spans="1:29" ht="12.75" customHeight="1" x14ac:dyDescent="0.4">
      <c r="A288" s="2"/>
      <c r="B288" s="82"/>
      <c r="G288" s="21"/>
      <c r="K288" s="21"/>
      <c r="Z288" s="55"/>
      <c r="AA288" s="55"/>
      <c r="AB288" s="55"/>
      <c r="AC288" s="55"/>
    </row>
    <row r="289" spans="1:29" ht="12.75" customHeight="1" x14ac:dyDescent="0.4">
      <c r="A289" s="2"/>
      <c r="B289" s="82"/>
      <c r="G289" s="21"/>
      <c r="K289" s="21"/>
      <c r="Z289" s="55"/>
      <c r="AA289" s="55"/>
      <c r="AB289" s="55"/>
      <c r="AC289" s="55"/>
    </row>
    <row r="290" spans="1:29" ht="12.75" customHeight="1" x14ac:dyDescent="0.4">
      <c r="A290" s="2"/>
      <c r="B290" s="82"/>
      <c r="G290" s="21"/>
      <c r="K290" s="21"/>
      <c r="Z290" s="55"/>
      <c r="AA290" s="55"/>
      <c r="AB290" s="55"/>
      <c r="AC290" s="55"/>
    </row>
    <row r="291" spans="1:29" ht="12.75" customHeight="1" x14ac:dyDescent="0.4">
      <c r="A291" s="2"/>
      <c r="B291" s="82"/>
      <c r="G291" s="21"/>
      <c r="K291" s="21"/>
      <c r="Z291" s="55"/>
      <c r="AA291" s="55"/>
      <c r="AB291" s="55"/>
      <c r="AC291" s="55"/>
    </row>
    <row r="292" spans="1:29" ht="12.75" customHeight="1" x14ac:dyDescent="0.4">
      <c r="A292" s="2"/>
      <c r="B292" s="82"/>
      <c r="G292" s="21"/>
      <c r="K292" s="21"/>
      <c r="Z292" s="55"/>
      <c r="AA292" s="55"/>
      <c r="AB292" s="55"/>
      <c r="AC292" s="55"/>
    </row>
    <row r="293" spans="1:29" ht="12.75" customHeight="1" x14ac:dyDescent="0.4">
      <c r="A293" s="2"/>
      <c r="B293" s="82"/>
      <c r="G293" s="21"/>
      <c r="K293" s="21"/>
      <c r="Z293" s="55"/>
      <c r="AA293" s="55"/>
      <c r="AB293" s="55"/>
      <c r="AC293" s="55"/>
    </row>
    <row r="294" spans="1:29" ht="12.75" customHeight="1" x14ac:dyDescent="0.4">
      <c r="A294" s="2"/>
      <c r="B294" s="82"/>
      <c r="G294" s="21"/>
      <c r="K294" s="21"/>
      <c r="Z294" s="55"/>
      <c r="AA294" s="55"/>
      <c r="AB294" s="55"/>
      <c r="AC294" s="55"/>
    </row>
    <row r="295" spans="1:29" ht="12.75" customHeight="1" x14ac:dyDescent="0.4">
      <c r="A295" s="2"/>
      <c r="B295" s="82"/>
      <c r="G295" s="21"/>
      <c r="K295" s="21"/>
      <c r="Z295" s="55"/>
      <c r="AA295" s="55"/>
      <c r="AB295" s="55"/>
      <c r="AC295" s="55"/>
    </row>
    <row r="296" spans="1:29" ht="12.75" customHeight="1" x14ac:dyDescent="0.4">
      <c r="A296" s="2"/>
      <c r="B296" s="82"/>
      <c r="G296" s="21"/>
      <c r="K296" s="21"/>
      <c r="Z296" s="55"/>
      <c r="AA296" s="55"/>
      <c r="AB296" s="55"/>
      <c r="AC296" s="55"/>
    </row>
    <row r="297" spans="1:29" ht="12.75" customHeight="1" x14ac:dyDescent="0.4">
      <c r="A297" s="2"/>
      <c r="B297" s="82"/>
      <c r="G297" s="21"/>
      <c r="K297" s="21"/>
      <c r="Z297" s="55"/>
      <c r="AA297" s="55"/>
      <c r="AB297" s="55"/>
      <c r="AC297" s="55"/>
    </row>
    <row r="298" spans="1:29" ht="12.75" customHeight="1" x14ac:dyDescent="0.4">
      <c r="A298" s="2"/>
      <c r="B298" s="82"/>
      <c r="G298" s="21"/>
      <c r="K298" s="21"/>
      <c r="Z298" s="55"/>
      <c r="AA298" s="55"/>
      <c r="AB298" s="55"/>
      <c r="AC298" s="55"/>
    </row>
    <row r="299" spans="1:29" ht="12.75" customHeight="1" x14ac:dyDescent="0.4">
      <c r="A299" s="2"/>
      <c r="B299" s="82"/>
      <c r="G299" s="21"/>
      <c r="K299" s="21"/>
      <c r="Z299" s="55"/>
      <c r="AA299" s="55"/>
      <c r="AB299" s="55"/>
      <c r="AC299" s="55"/>
    </row>
    <row r="300" spans="1:29" ht="12.75" customHeight="1" x14ac:dyDescent="0.4">
      <c r="A300" s="2"/>
      <c r="B300" s="82"/>
      <c r="G300" s="21"/>
      <c r="K300" s="21"/>
      <c r="Z300" s="55"/>
      <c r="AA300" s="55"/>
      <c r="AB300" s="55"/>
      <c r="AC300" s="55"/>
    </row>
    <row r="301" spans="1:29" ht="12.75" customHeight="1" x14ac:dyDescent="0.4">
      <c r="A301" s="2"/>
      <c r="B301" s="82"/>
      <c r="G301" s="21"/>
      <c r="K301" s="21"/>
      <c r="Z301" s="55"/>
      <c r="AA301" s="55"/>
      <c r="AB301" s="55"/>
      <c r="AC301" s="55"/>
    </row>
    <row r="302" spans="1:29" ht="12.75" customHeight="1" x14ac:dyDescent="0.4">
      <c r="A302" s="2"/>
      <c r="B302" s="82"/>
      <c r="G302" s="21"/>
      <c r="K302" s="21"/>
      <c r="Z302" s="55"/>
      <c r="AA302" s="55"/>
      <c r="AB302" s="55"/>
      <c r="AC302" s="55"/>
    </row>
    <row r="303" spans="1:29" ht="12.75" customHeight="1" x14ac:dyDescent="0.4">
      <c r="A303" s="2"/>
      <c r="B303" s="82"/>
      <c r="G303" s="21"/>
      <c r="K303" s="21"/>
      <c r="Z303" s="55"/>
      <c r="AA303" s="55"/>
      <c r="AB303" s="55"/>
      <c r="AC303" s="55"/>
    </row>
    <row r="304" spans="1:29" ht="12.75" customHeight="1" x14ac:dyDescent="0.4">
      <c r="A304" s="2"/>
      <c r="B304" s="82"/>
      <c r="G304" s="21"/>
      <c r="K304" s="21"/>
      <c r="Z304" s="55"/>
      <c r="AA304" s="55"/>
      <c r="AB304" s="55"/>
      <c r="AC304" s="55"/>
    </row>
    <row r="305" spans="1:29" ht="12.75" customHeight="1" x14ac:dyDescent="0.4">
      <c r="A305" s="2"/>
      <c r="B305" s="82"/>
      <c r="G305" s="21"/>
      <c r="K305" s="21"/>
      <c r="Z305" s="55"/>
      <c r="AA305" s="55"/>
      <c r="AB305" s="55"/>
      <c r="AC305" s="55"/>
    </row>
    <row r="306" spans="1:29" ht="12.75" customHeight="1" x14ac:dyDescent="0.4">
      <c r="A306" s="2"/>
      <c r="B306" s="82"/>
      <c r="G306" s="21"/>
      <c r="K306" s="21"/>
      <c r="Z306" s="55"/>
      <c r="AA306" s="55"/>
      <c r="AB306" s="55"/>
      <c r="AC306" s="55"/>
    </row>
    <row r="307" spans="1:29" ht="12.75" customHeight="1" x14ac:dyDescent="0.4">
      <c r="A307" s="2"/>
      <c r="B307" s="82"/>
      <c r="G307" s="21"/>
      <c r="K307" s="21"/>
      <c r="Z307" s="55"/>
      <c r="AA307" s="55"/>
      <c r="AB307" s="55"/>
      <c r="AC307" s="55"/>
    </row>
    <row r="308" spans="1:29" ht="12.75" customHeight="1" x14ac:dyDescent="0.4">
      <c r="A308" s="2"/>
      <c r="B308" s="82"/>
      <c r="G308" s="21"/>
      <c r="K308" s="21"/>
      <c r="Z308" s="55"/>
      <c r="AA308" s="55"/>
      <c r="AB308" s="55"/>
      <c r="AC308" s="55"/>
    </row>
    <row r="309" spans="1:29" ht="12.75" customHeight="1" x14ac:dyDescent="0.4">
      <c r="A309" s="2"/>
      <c r="B309" s="82"/>
      <c r="G309" s="21"/>
      <c r="K309" s="21"/>
      <c r="Z309" s="55"/>
      <c r="AA309" s="55"/>
      <c r="AB309" s="55"/>
      <c r="AC309" s="55"/>
    </row>
    <row r="310" spans="1:29" ht="12.75" customHeight="1" x14ac:dyDescent="0.4">
      <c r="A310" s="2"/>
      <c r="B310" s="82"/>
      <c r="G310" s="21"/>
      <c r="K310" s="21"/>
      <c r="Z310" s="55"/>
      <c r="AA310" s="55"/>
      <c r="AB310" s="55"/>
      <c r="AC310" s="55"/>
    </row>
    <row r="311" spans="1:29" ht="12.75" customHeight="1" x14ac:dyDescent="0.4">
      <c r="A311" s="2"/>
      <c r="B311" s="82"/>
      <c r="G311" s="21"/>
      <c r="K311" s="21"/>
      <c r="Z311" s="55"/>
      <c r="AA311" s="55"/>
      <c r="AB311" s="55"/>
      <c r="AC311" s="55"/>
    </row>
    <row r="312" spans="1:29" ht="12.75" customHeight="1" x14ac:dyDescent="0.4">
      <c r="A312" s="2"/>
      <c r="B312" s="82"/>
      <c r="G312" s="21"/>
      <c r="K312" s="21"/>
      <c r="Z312" s="55"/>
      <c r="AA312" s="55"/>
      <c r="AB312" s="55"/>
      <c r="AC312" s="55"/>
    </row>
    <row r="313" spans="1:29" ht="12.75" customHeight="1" x14ac:dyDescent="0.4">
      <c r="A313" s="2"/>
      <c r="B313" s="82"/>
      <c r="G313" s="21"/>
      <c r="K313" s="21"/>
      <c r="Z313" s="55"/>
      <c r="AA313" s="55"/>
      <c r="AB313" s="55"/>
      <c r="AC313" s="55"/>
    </row>
    <row r="314" spans="1:29" ht="12.75" customHeight="1" x14ac:dyDescent="0.4">
      <c r="A314" s="2"/>
      <c r="B314" s="82"/>
      <c r="G314" s="21"/>
      <c r="K314" s="21"/>
      <c r="Z314" s="55"/>
      <c r="AA314" s="55"/>
      <c r="AB314" s="55"/>
      <c r="AC314" s="55"/>
    </row>
    <row r="315" spans="1:29" ht="12.75" customHeight="1" x14ac:dyDescent="0.4">
      <c r="A315" s="2"/>
      <c r="B315" s="82"/>
      <c r="G315" s="21"/>
      <c r="K315" s="21"/>
      <c r="Z315" s="55"/>
      <c r="AA315" s="55"/>
      <c r="AB315" s="55"/>
      <c r="AC315" s="55"/>
    </row>
    <row r="316" spans="1:29" ht="12.75" customHeight="1" x14ac:dyDescent="0.4">
      <c r="A316" s="2"/>
      <c r="B316" s="82"/>
      <c r="G316" s="21"/>
      <c r="K316" s="21"/>
      <c r="Z316" s="55"/>
      <c r="AA316" s="55"/>
      <c r="AB316" s="55"/>
      <c r="AC316" s="55"/>
    </row>
    <row r="317" spans="1:29" ht="12.75" customHeight="1" x14ac:dyDescent="0.4">
      <c r="A317" s="2"/>
      <c r="B317" s="82"/>
      <c r="G317" s="21"/>
      <c r="K317" s="21"/>
      <c r="Z317" s="55"/>
      <c r="AA317" s="55"/>
      <c r="AB317" s="55"/>
      <c r="AC317" s="55"/>
    </row>
    <row r="318" spans="1:29" ht="12.75" customHeight="1" x14ac:dyDescent="0.4">
      <c r="A318" s="2"/>
      <c r="B318" s="82"/>
      <c r="G318" s="21"/>
      <c r="K318" s="21"/>
      <c r="Z318" s="55"/>
      <c r="AA318" s="55"/>
      <c r="AB318" s="55"/>
      <c r="AC318" s="55"/>
    </row>
    <row r="319" spans="1:29" ht="12.75" customHeight="1" x14ac:dyDescent="0.4">
      <c r="A319" s="2"/>
      <c r="B319" s="82"/>
      <c r="G319" s="21"/>
      <c r="K319" s="21"/>
      <c r="Z319" s="55"/>
      <c r="AA319" s="55"/>
      <c r="AB319" s="55"/>
      <c r="AC319" s="55"/>
    </row>
    <row r="320" spans="1:29" ht="12.75" customHeight="1" x14ac:dyDescent="0.4">
      <c r="A320" s="2"/>
      <c r="B320" s="82"/>
      <c r="G320" s="21"/>
      <c r="K320" s="21"/>
      <c r="Z320" s="55"/>
      <c r="AA320" s="55"/>
      <c r="AB320" s="55"/>
      <c r="AC320" s="55"/>
    </row>
    <row r="321" spans="1:29" ht="12.75" customHeight="1" x14ac:dyDescent="0.4">
      <c r="A321" s="2"/>
      <c r="B321" s="82"/>
      <c r="G321" s="21"/>
      <c r="K321" s="21"/>
      <c r="Z321" s="55"/>
      <c r="AA321" s="55"/>
      <c r="AB321" s="55"/>
      <c r="AC321" s="55"/>
    </row>
    <row r="322" spans="1:29" ht="12.75" customHeight="1" x14ac:dyDescent="0.4">
      <c r="A322" s="2"/>
      <c r="B322" s="82"/>
      <c r="G322" s="21"/>
      <c r="K322" s="21"/>
      <c r="Z322" s="55"/>
      <c r="AA322" s="55"/>
      <c r="AB322" s="55"/>
      <c r="AC322" s="55"/>
    </row>
    <row r="323" spans="1:29" ht="12.75" customHeight="1" x14ac:dyDescent="0.4">
      <c r="A323" s="2"/>
      <c r="B323" s="82"/>
      <c r="G323" s="21"/>
      <c r="K323" s="21"/>
      <c r="Z323" s="55"/>
      <c r="AA323" s="55"/>
      <c r="AB323" s="55"/>
      <c r="AC323" s="55"/>
    </row>
    <row r="324" spans="1:29" ht="12.75" customHeight="1" x14ac:dyDescent="0.4">
      <c r="A324" s="2"/>
      <c r="B324" s="82"/>
      <c r="G324" s="21"/>
      <c r="K324" s="21"/>
      <c r="Z324" s="55"/>
      <c r="AA324" s="55"/>
      <c r="AB324" s="55"/>
      <c r="AC324" s="55"/>
    </row>
    <row r="325" spans="1:29" ht="12.75" customHeight="1" x14ac:dyDescent="0.4">
      <c r="A325" s="2"/>
      <c r="B325" s="82"/>
      <c r="G325" s="21"/>
      <c r="K325" s="21"/>
      <c r="Z325" s="55"/>
      <c r="AA325" s="55"/>
      <c r="AB325" s="55"/>
      <c r="AC325" s="55"/>
    </row>
    <row r="326" spans="1:29" ht="12.75" customHeight="1" x14ac:dyDescent="0.4">
      <c r="A326" s="2"/>
      <c r="B326" s="82"/>
      <c r="G326" s="21"/>
      <c r="K326" s="21"/>
      <c r="Z326" s="55"/>
      <c r="AA326" s="55"/>
      <c r="AB326" s="55"/>
      <c r="AC326" s="55"/>
    </row>
    <row r="327" spans="1:29" ht="12.75" customHeight="1" x14ac:dyDescent="0.4">
      <c r="A327" s="2"/>
      <c r="B327" s="82"/>
      <c r="G327" s="21"/>
      <c r="K327" s="21"/>
      <c r="Z327" s="55"/>
      <c r="AA327" s="55"/>
      <c r="AB327" s="55"/>
      <c r="AC327" s="55"/>
    </row>
    <row r="328" spans="1:29" ht="12.75" customHeight="1" x14ac:dyDescent="0.4">
      <c r="A328" s="2"/>
      <c r="B328" s="82"/>
      <c r="G328" s="21"/>
      <c r="K328" s="21"/>
      <c r="Z328" s="55"/>
      <c r="AA328" s="55"/>
      <c r="AB328" s="55"/>
      <c r="AC328" s="55"/>
    </row>
    <row r="329" spans="1:29" ht="12.75" customHeight="1" x14ac:dyDescent="0.4">
      <c r="A329" s="2"/>
      <c r="B329" s="82"/>
      <c r="G329" s="21"/>
      <c r="K329" s="21"/>
      <c r="Z329" s="55"/>
      <c r="AA329" s="55"/>
      <c r="AB329" s="55"/>
      <c r="AC329" s="55"/>
    </row>
    <row r="330" spans="1:29" ht="12.75" customHeight="1" x14ac:dyDescent="0.4">
      <c r="A330" s="2"/>
      <c r="B330" s="82"/>
      <c r="G330" s="21"/>
      <c r="K330" s="21"/>
      <c r="Z330" s="55"/>
      <c r="AA330" s="55"/>
      <c r="AB330" s="55"/>
      <c r="AC330" s="55"/>
    </row>
    <row r="331" spans="1:29" ht="12.75" customHeight="1" x14ac:dyDescent="0.4">
      <c r="A331" s="2"/>
      <c r="B331" s="82"/>
      <c r="G331" s="21"/>
      <c r="K331" s="21"/>
      <c r="Z331" s="55"/>
      <c r="AA331" s="55"/>
      <c r="AB331" s="55"/>
      <c r="AC331" s="55"/>
    </row>
    <row r="332" spans="1:29" ht="12.75" customHeight="1" x14ac:dyDescent="0.4">
      <c r="A332" s="2"/>
      <c r="B332" s="82"/>
      <c r="G332" s="21"/>
      <c r="K332" s="21"/>
      <c r="Z332" s="55"/>
      <c r="AA332" s="55"/>
      <c r="AB332" s="55"/>
      <c r="AC332" s="55"/>
    </row>
    <row r="333" spans="1:29" ht="12.75" customHeight="1" x14ac:dyDescent="0.4">
      <c r="A333" s="2"/>
      <c r="B333" s="82"/>
      <c r="G333" s="21"/>
      <c r="K333" s="21"/>
      <c r="Z333" s="55"/>
      <c r="AA333" s="55"/>
      <c r="AB333" s="55"/>
      <c r="AC333" s="55"/>
    </row>
    <row r="334" spans="1:29" ht="12.75" customHeight="1" x14ac:dyDescent="0.4">
      <c r="A334" s="2"/>
      <c r="B334" s="82"/>
      <c r="G334" s="21"/>
      <c r="K334" s="21"/>
      <c r="Z334" s="55"/>
      <c r="AA334" s="55"/>
      <c r="AB334" s="55"/>
      <c r="AC334" s="55"/>
    </row>
    <row r="335" spans="1:29" ht="12.75" customHeight="1" x14ac:dyDescent="0.4">
      <c r="A335" s="2"/>
      <c r="B335" s="82"/>
      <c r="G335" s="21"/>
      <c r="K335" s="21"/>
      <c r="Z335" s="55"/>
      <c r="AA335" s="55"/>
      <c r="AB335" s="55"/>
      <c r="AC335" s="55"/>
    </row>
    <row r="336" spans="1:29" ht="12.75" customHeight="1" x14ac:dyDescent="0.4">
      <c r="A336" s="2"/>
      <c r="B336" s="82"/>
      <c r="G336" s="21"/>
      <c r="K336" s="21"/>
      <c r="Z336" s="55"/>
      <c r="AA336" s="55"/>
      <c r="AB336" s="55"/>
      <c r="AC336" s="55"/>
    </row>
    <row r="337" spans="1:29" ht="12.75" customHeight="1" x14ac:dyDescent="0.4">
      <c r="A337" s="2"/>
      <c r="B337" s="82"/>
      <c r="G337" s="21"/>
      <c r="K337" s="21"/>
      <c r="Z337" s="55"/>
      <c r="AA337" s="55"/>
      <c r="AB337" s="55"/>
      <c r="AC337" s="55"/>
    </row>
    <row r="338" spans="1:29" ht="12.75" customHeight="1" x14ac:dyDescent="0.4">
      <c r="A338" s="2"/>
      <c r="B338" s="82"/>
      <c r="G338" s="21"/>
      <c r="K338" s="21"/>
      <c r="Z338" s="55"/>
      <c r="AA338" s="55"/>
      <c r="AB338" s="55"/>
      <c r="AC338" s="55"/>
    </row>
    <row r="339" spans="1:29" ht="12.75" customHeight="1" x14ac:dyDescent="0.4">
      <c r="A339" s="2"/>
      <c r="B339" s="82"/>
      <c r="G339" s="21"/>
      <c r="K339" s="21"/>
      <c r="Z339" s="55"/>
      <c r="AA339" s="55"/>
      <c r="AB339" s="55"/>
      <c r="AC339" s="55"/>
    </row>
    <row r="340" spans="1:29" ht="12.75" customHeight="1" x14ac:dyDescent="0.4">
      <c r="A340" s="2"/>
      <c r="B340" s="82"/>
      <c r="G340" s="21"/>
      <c r="K340" s="21"/>
      <c r="Z340" s="55"/>
      <c r="AA340" s="55"/>
      <c r="AB340" s="55"/>
      <c r="AC340" s="55"/>
    </row>
    <row r="341" spans="1:29" ht="12.75" customHeight="1" x14ac:dyDescent="0.4">
      <c r="A341" s="2"/>
      <c r="B341" s="82"/>
      <c r="G341" s="21"/>
      <c r="K341" s="21"/>
      <c r="Z341" s="55"/>
      <c r="AA341" s="55"/>
      <c r="AB341" s="55"/>
      <c r="AC341" s="55"/>
    </row>
    <row r="342" spans="1:29" ht="12.75" customHeight="1" x14ac:dyDescent="0.4">
      <c r="A342" s="2"/>
      <c r="B342" s="82"/>
      <c r="G342" s="21"/>
      <c r="K342" s="21"/>
      <c r="Z342" s="55"/>
      <c r="AA342" s="55"/>
      <c r="AB342" s="55"/>
      <c r="AC342" s="55"/>
    </row>
    <row r="343" spans="1:29" ht="12.75" customHeight="1" x14ac:dyDescent="0.4">
      <c r="A343" s="2"/>
      <c r="B343" s="82"/>
      <c r="G343" s="21"/>
      <c r="K343" s="21"/>
      <c r="Z343" s="55"/>
      <c r="AA343" s="55"/>
      <c r="AB343" s="55"/>
      <c r="AC343" s="55"/>
    </row>
    <row r="344" spans="1:29" ht="12.75" customHeight="1" x14ac:dyDescent="0.4">
      <c r="A344" s="2"/>
      <c r="B344" s="82"/>
      <c r="G344" s="21"/>
      <c r="K344" s="21"/>
      <c r="Z344" s="55"/>
      <c r="AA344" s="55"/>
      <c r="AB344" s="55"/>
      <c r="AC344" s="55"/>
    </row>
    <row r="345" spans="1:29" ht="12.75" customHeight="1" x14ac:dyDescent="0.4">
      <c r="A345" s="2"/>
      <c r="B345" s="82"/>
      <c r="G345" s="21"/>
      <c r="K345" s="21"/>
      <c r="Z345" s="55"/>
      <c r="AA345" s="55"/>
      <c r="AB345" s="55"/>
      <c r="AC345" s="55"/>
    </row>
    <row r="346" spans="1:29" ht="12.75" customHeight="1" x14ac:dyDescent="0.4">
      <c r="A346" s="2"/>
      <c r="B346" s="82"/>
      <c r="G346" s="21"/>
      <c r="K346" s="21"/>
      <c r="Z346" s="55"/>
      <c r="AA346" s="55"/>
      <c r="AB346" s="55"/>
      <c r="AC346" s="55"/>
    </row>
    <row r="347" spans="1:29" ht="12.75" customHeight="1" x14ac:dyDescent="0.4">
      <c r="A347" s="2"/>
      <c r="B347" s="82"/>
      <c r="G347" s="21"/>
      <c r="K347" s="21"/>
      <c r="Z347" s="55"/>
      <c r="AA347" s="55"/>
      <c r="AB347" s="55"/>
      <c r="AC347" s="55"/>
    </row>
    <row r="348" spans="1:29" ht="12.75" customHeight="1" x14ac:dyDescent="0.4">
      <c r="A348" s="2"/>
      <c r="B348" s="82"/>
      <c r="G348" s="21"/>
      <c r="K348" s="21"/>
      <c r="Z348" s="55"/>
      <c r="AA348" s="55"/>
      <c r="AB348" s="55"/>
      <c r="AC348" s="55"/>
    </row>
    <row r="349" spans="1:29" ht="12.75" customHeight="1" x14ac:dyDescent="0.4">
      <c r="A349" s="2"/>
      <c r="B349" s="82"/>
      <c r="G349" s="21"/>
      <c r="K349" s="21"/>
      <c r="Z349" s="55"/>
      <c r="AA349" s="55"/>
      <c r="AB349" s="55"/>
      <c r="AC349" s="55"/>
    </row>
    <row r="350" spans="1:29" ht="12.75" customHeight="1" x14ac:dyDescent="0.4">
      <c r="A350" s="2"/>
      <c r="B350" s="82"/>
      <c r="G350" s="21"/>
      <c r="K350" s="21"/>
      <c r="Z350" s="55"/>
      <c r="AA350" s="55"/>
      <c r="AB350" s="55"/>
      <c r="AC350" s="55"/>
    </row>
    <row r="351" spans="1:29" ht="12.75" customHeight="1" x14ac:dyDescent="0.4">
      <c r="A351" s="2"/>
      <c r="B351" s="82"/>
      <c r="G351" s="21"/>
      <c r="K351" s="21"/>
      <c r="Z351" s="55"/>
      <c r="AA351" s="55"/>
      <c r="AB351" s="55"/>
      <c r="AC351" s="55"/>
    </row>
    <row r="352" spans="1:29" ht="12.75" customHeight="1" x14ac:dyDescent="0.4">
      <c r="A352" s="2"/>
      <c r="B352" s="82"/>
      <c r="G352" s="21"/>
      <c r="K352" s="21"/>
      <c r="Z352" s="55"/>
      <c r="AA352" s="55"/>
      <c r="AB352" s="55"/>
      <c r="AC352" s="55"/>
    </row>
    <row r="353" spans="1:29" ht="12.75" customHeight="1" x14ac:dyDescent="0.4">
      <c r="A353" s="2"/>
      <c r="B353" s="82"/>
      <c r="G353" s="21"/>
      <c r="K353" s="21"/>
      <c r="Z353" s="55"/>
      <c r="AA353" s="55"/>
      <c r="AB353" s="55"/>
      <c r="AC353" s="55"/>
    </row>
    <row r="354" spans="1:29" ht="12.75" customHeight="1" x14ac:dyDescent="0.4">
      <c r="A354" s="2"/>
      <c r="B354" s="82"/>
      <c r="G354" s="21"/>
      <c r="K354" s="21"/>
      <c r="Z354" s="55"/>
      <c r="AA354" s="55"/>
      <c r="AB354" s="55"/>
      <c r="AC354" s="55"/>
    </row>
    <row r="355" spans="1:29" ht="12.75" customHeight="1" x14ac:dyDescent="0.4">
      <c r="A355" s="2"/>
      <c r="B355" s="82"/>
      <c r="G355" s="21"/>
      <c r="K355" s="21"/>
      <c r="Z355" s="55"/>
      <c r="AA355" s="55"/>
      <c r="AB355" s="55"/>
      <c r="AC355" s="55"/>
    </row>
    <row r="356" spans="1:29" ht="12.75" customHeight="1" x14ac:dyDescent="0.4">
      <c r="A356" s="2"/>
      <c r="B356" s="82"/>
      <c r="G356" s="21"/>
      <c r="K356" s="21"/>
      <c r="Z356" s="55"/>
      <c r="AA356" s="55"/>
      <c r="AB356" s="55"/>
      <c r="AC356" s="55"/>
    </row>
    <row r="357" spans="1:29" ht="12.75" customHeight="1" x14ac:dyDescent="0.4">
      <c r="A357" s="2"/>
      <c r="B357" s="82"/>
      <c r="G357" s="21"/>
      <c r="K357" s="21"/>
      <c r="Z357" s="55"/>
      <c r="AA357" s="55"/>
      <c r="AB357" s="55"/>
      <c r="AC357" s="55"/>
    </row>
    <row r="358" spans="1:29" ht="12.75" customHeight="1" x14ac:dyDescent="0.4">
      <c r="A358" s="2"/>
      <c r="B358" s="82"/>
      <c r="G358" s="21"/>
      <c r="K358" s="21"/>
      <c r="Z358" s="55"/>
      <c r="AA358" s="55"/>
      <c r="AB358" s="55"/>
      <c r="AC358" s="55"/>
    </row>
    <row r="359" spans="1:29" ht="12.75" customHeight="1" x14ac:dyDescent="0.4">
      <c r="A359" s="2"/>
      <c r="B359" s="82"/>
      <c r="G359" s="21"/>
      <c r="K359" s="21"/>
      <c r="Z359" s="55"/>
      <c r="AA359" s="55"/>
      <c r="AB359" s="55"/>
      <c r="AC359" s="55"/>
    </row>
    <row r="360" spans="1:29" ht="12.75" customHeight="1" x14ac:dyDescent="0.4">
      <c r="A360" s="2"/>
      <c r="B360" s="82"/>
      <c r="G360" s="21"/>
      <c r="K360" s="21"/>
      <c r="Z360" s="55"/>
      <c r="AA360" s="55"/>
      <c r="AB360" s="55"/>
      <c r="AC360" s="55"/>
    </row>
    <row r="361" spans="1:29" ht="12.75" customHeight="1" x14ac:dyDescent="0.4">
      <c r="A361" s="2"/>
      <c r="B361" s="82"/>
      <c r="G361" s="21"/>
      <c r="K361" s="21"/>
      <c r="Z361" s="55"/>
      <c r="AA361" s="55"/>
      <c r="AB361" s="55"/>
      <c r="AC361" s="55"/>
    </row>
    <row r="362" spans="1:29" ht="12.75" customHeight="1" x14ac:dyDescent="0.4">
      <c r="A362" s="2"/>
      <c r="B362" s="82"/>
      <c r="G362" s="21"/>
      <c r="K362" s="21"/>
      <c r="Z362" s="55"/>
      <c r="AA362" s="55"/>
      <c r="AB362" s="55"/>
      <c r="AC362" s="55"/>
    </row>
    <row r="363" spans="1:29" ht="12.75" customHeight="1" x14ac:dyDescent="0.4">
      <c r="A363" s="2"/>
      <c r="B363" s="82"/>
      <c r="G363" s="21"/>
      <c r="K363" s="21"/>
      <c r="Z363" s="55"/>
      <c r="AA363" s="55"/>
      <c r="AB363" s="55"/>
      <c r="AC363" s="55"/>
    </row>
    <row r="364" spans="1:29" ht="12.75" customHeight="1" x14ac:dyDescent="0.4">
      <c r="A364" s="2"/>
      <c r="B364" s="82"/>
      <c r="G364" s="21"/>
      <c r="K364" s="21"/>
      <c r="Z364" s="55"/>
      <c r="AA364" s="55"/>
      <c r="AB364" s="55"/>
      <c r="AC364" s="55"/>
    </row>
    <row r="365" spans="1:29" ht="12.75" customHeight="1" x14ac:dyDescent="0.4">
      <c r="A365" s="2"/>
      <c r="B365" s="82"/>
      <c r="G365" s="21"/>
      <c r="K365" s="21"/>
      <c r="Z365" s="55"/>
      <c r="AA365" s="55"/>
      <c r="AB365" s="55"/>
      <c r="AC365" s="55"/>
    </row>
    <row r="366" spans="1:29" ht="12.75" customHeight="1" x14ac:dyDescent="0.4">
      <c r="A366" s="2"/>
      <c r="B366" s="82"/>
      <c r="G366" s="21"/>
      <c r="K366" s="21"/>
      <c r="Z366" s="55"/>
      <c r="AA366" s="55"/>
      <c r="AB366" s="55"/>
      <c r="AC366" s="55"/>
    </row>
    <row r="367" spans="1:29" ht="12.75" customHeight="1" x14ac:dyDescent="0.4">
      <c r="A367" s="2"/>
      <c r="B367" s="82"/>
      <c r="G367" s="21"/>
      <c r="K367" s="21"/>
      <c r="Z367" s="55"/>
      <c r="AA367" s="55"/>
      <c r="AB367" s="55"/>
      <c r="AC367" s="55"/>
    </row>
    <row r="368" spans="1:29" ht="12.75" customHeight="1" x14ac:dyDescent="0.4">
      <c r="A368" s="2"/>
      <c r="B368" s="82"/>
      <c r="G368" s="21"/>
      <c r="K368" s="21"/>
      <c r="Z368" s="55"/>
      <c r="AA368" s="55"/>
      <c r="AB368" s="55"/>
      <c r="AC368" s="55"/>
    </row>
    <row r="369" spans="1:29" ht="12.75" customHeight="1" x14ac:dyDescent="0.4">
      <c r="A369" s="2"/>
      <c r="B369" s="82"/>
      <c r="G369" s="21"/>
      <c r="K369" s="21"/>
      <c r="Z369" s="55"/>
      <c r="AA369" s="55"/>
      <c r="AB369" s="55"/>
      <c r="AC369" s="55"/>
    </row>
    <row r="370" spans="1:29" ht="12.75" customHeight="1" x14ac:dyDescent="0.4">
      <c r="A370" s="2"/>
      <c r="B370" s="82"/>
      <c r="G370" s="21"/>
      <c r="K370" s="21"/>
      <c r="Z370" s="55"/>
      <c r="AA370" s="55"/>
      <c r="AB370" s="55"/>
      <c r="AC370" s="55"/>
    </row>
    <row r="371" spans="1:29" ht="12.75" customHeight="1" x14ac:dyDescent="0.4">
      <c r="A371" s="2"/>
      <c r="B371" s="82"/>
      <c r="G371" s="21"/>
      <c r="K371" s="21"/>
      <c r="Z371" s="55"/>
      <c r="AA371" s="55"/>
      <c r="AB371" s="55"/>
      <c r="AC371" s="55"/>
    </row>
    <row r="372" spans="1:29" ht="12.75" customHeight="1" x14ac:dyDescent="0.4">
      <c r="A372" s="2"/>
      <c r="B372" s="82"/>
      <c r="G372" s="21"/>
      <c r="K372" s="21"/>
      <c r="Z372" s="55"/>
      <c r="AA372" s="55"/>
      <c r="AB372" s="55"/>
      <c r="AC372" s="55"/>
    </row>
    <row r="373" spans="1:29" ht="12.75" customHeight="1" x14ac:dyDescent="0.4">
      <c r="A373" s="2"/>
      <c r="B373" s="82"/>
      <c r="G373" s="21"/>
      <c r="K373" s="21"/>
      <c r="Z373" s="55"/>
      <c r="AA373" s="55"/>
      <c r="AB373" s="55"/>
      <c r="AC373" s="55"/>
    </row>
    <row r="374" spans="1:29" ht="12.75" customHeight="1" x14ac:dyDescent="0.4">
      <c r="A374" s="2"/>
      <c r="B374" s="82"/>
      <c r="G374" s="21"/>
      <c r="K374" s="21"/>
      <c r="Z374" s="55"/>
      <c r="AA374" s="55"/>
      <c r="AB374" s="55"/>
      <c r="AC374" s="55"/>
    </row>
    <row r="375" spans="1:29" ht="12.75" customHeight="1" x14ac:dyDescent="0.4">
      <c r="A375" s="2"/>
      <c r="B375" s="82"/>
      <c r="G375" s="21"/>
      <c r="K375" s="21"/>
      <c r="Z375" s="55"/>
      <c r="AA375" s="55"/>
      <c r="AB375" s="55"/>
      <c r="AC375" s="55"/>
    </row>
    <row r="376" spans="1:29" ht="12.75" customHeight="1" x14ac:dyDescent="0.4">
      <c r="A376" s="2"/>
      <c r="B376" s="82"/>
      <c r="G376" s="21"/>
      <c r="K376" s="21"/>
      <c r="Z376" s="55"/>
      <c r="AA376" s="55"/>
      <c r="AB376" s="55"/>
      <c r="AC376" s="55"/>
    </row>
    <row r="377" spans="1:29" ht="12.75" customHeight="1" x14ac:dyDescent="0.4">
      <c r="A377" s="2"/>
      <c r="B377" s="82"/>
      <c r="G377" s="21"/>
      <c r="K377" s="21"/>
      <c r="Z377" s="55"/>
      <c r="AA377" s="55"/>
      <c r="AB377" s="55"/>
      <c r="AC377" s="55"/>
    </row>
    <row r="378" spans="1:29" ht="12.75" customHeight="1" x14ac:dyDescent="0.4">
      <c r="A378" s="2"/>
      <c r="B378" s="82"/>
      <c r="G378" s="21"/>
      <c r="K378" s="21"/>
      <c r="Z378" s="55"/>
      <c r="AA378" s="55"/>
      <c r="AB378" s="55"/>
      <c r="AC378" s="55"/>
    </row>
    <row r="379" spans="1:29" ht="12.75" customHeight="1" x14ac:dyDescent="0.4">
      <c r="A379" s="2"/>
      <c r="B379" s="82"/>
      <c r="G379" s="21"/>
      <c r="K379" s="21"/>
      <c r="Z379" s="55"/>
      <c r="AA379" s="55"/>
      <c r="AB379" s="55"/>
      <c r="AC379" s="55"/>
    </row>
    <row r="380" spans="1:29" ht="12.75" customHeight="1" x14ac:dyDescent="0.4">
      <c r="A380" s="2"/>
      <c r="B380" s="82"/>
      <c r="G380" s="21"/>
      <c r="K380" s="21"/>
      <c r="Z380" s="55"/>
      <c r="AA380" s="55"/>
      <c r="AB380" s="55"/>
      <c r="AC380" s="55"/>
    </row>
    <row r="381" spans="1:29" ht="12.75" customHeight="1" x14ac:dyDescent="0.4">
      <c r="A381" s="2"/>
      <c r="B381" s="82"/>
      <c r="G381" s="21"/>
      <c r="K381" s="21"/>
      <c r="Z381" s="55"/>
      <c r="AA381" s="55"/>
      <c r="AB381" s="55"/>
      <c r="AC381" s="55"/>
    </row>
    <row r="382" spans="1:29" ht="12.75" customHeight="1" x14ac:dyDescent="0.4">
      <c r="A382" s="2"/>
      <c r="B382" s="82"/>
      <c r="G382" s="21"/>
      <c r="K382" s="21"/>
      <c r="Z382" s="55"/>
      <c r="AA382" s="55"/>
      <c r="AB382" s="55"/>
      <c r="AC382" s="55"/>
    </row>
    <row r="383" spans="1:29" ht="12.75" customHeight="1" x14ac:dyDescent="0.4">
      <c r="A383" s="2"/>
      <c r="B383" s="82"/>
      <c r="G383" s="21"/>
      <c r="K383" s="21"/>
      <c r="Z383" s="55"/>
      <c r="AA383" s="55"/>
      <c r="AB383" s="55"/>
      <c r="AC383" s="55"/>
    </row>
    <row r="384" spans="1:29" ht="12.75" customHeight="1" x14ac:dyDescent="0.4">
      <c r="A384" s="2"/>
      <c r="B384" s="82"/>
      <c r="G384" s="21"/>
      <c r="K384" s="21"/>
      <c r="Z384" s="55"/>
      <c r="AA384" s="55"/>
      <c r="AB384" s="55"/>
      <c r="AC384" s="55"/>
    </row>
    <row r="385" spans="1:29" ht="12.75" customHeight="1" x14ac:dyDescent="0.4">
      <c r="A385" s="2"/>
      <c r="B385" s="82"/>
      <c r="G385" s="21"/>
      <c r="K385" s="21"/>
      <c r="Z385" s="55"/>
      <c r="AA385" s="55"/>
      <c r="AB385" s="55"/>
      <c r="AC385" s="55"/>
    </row>
    <row r="386" spans="1:29" ht="12.75" customHeight="1" x14ac:dyDescent="0.4">
      <c r="A386" s="2"/>
      <c r="B386" s="82"/>
      <c r="G386" s="21"/>
      <c r="K386" s="21"/>
      <c r="Z386" s="55"/>
      <c r="AA386" s="55"/>
      <c r="AB386" s="55"/>
      <c r="AC386" s="55"/>
    </row>
    <row r="387" spans="1:29" ht="12.75" customHeight="1" x14ac:dyDescent="0.4">
      <c r="A387" s="2"/>
      <c r="B387" s="82"/>
      <c r="G387" s="21"/>
      <c r="K387" s="21"/>
      <c r="Z387" s="55"/>
      <c r="AA387" s="55"/>
      <c r="AB387" s="55"/>
      <c r="AC387" s="55"/>
    </row>
    <row r="388" spans="1:29" ht="12.75" customHeight="1" x14ac:dyDescent="0.4">
      <c r="A388" s="2"/>
      <c r="B388" s="82"/>
      <c r="G388" s="21"/>
      <c r="K388" s="21"/>
      <c r="Z388" s="55"/>
      <c r="AA388" s="55"/>
      <c r="AB388" s="55"/>
      <c r="AC388" s="55"/>
    </row>
    <row r="389" spans="1:29" ht="12.75" customHeight="1" x14ac:dyDescent="0.4">
      <c r="A389" s="2"/>
      <c r="B389" s="82"/>
      <c r="G389" s="21"/>
      <c r="K389" s="21"/>
      <c r="Z389" s="55"/>
      <c r="AA389" s="55"/>
      <c r="AB389" s="55"/>
      <c r="AC389" s="55"/>
    </row>
    <row r="390" spans="1:29" ht="12.75" customHeight="1" x14ac:dyDescent="0.4">
      <c r="A390" s="2"/>
      <c r="B390" s="82"/>
      <c r="G390" s="21"/>
      <c r="K390" s="21"/>
      <c r="Z390" s="55"/>
      <c r="AA390" s="55"/>
      <c r="AB390" s="55"/>
      <c r="AC390" s="55"/>
    </row>
    <row r="391" spans="1:29" ht="12.75" customHeight="1" x14ac:dyDescent="0.4">
      <c r="A391" s="2"/>
      <c r="B391" s="82"/>
      <c r="G391" s="21"/>
      <c r="K391" s="21"/>
      <c r="Z391" s="55"/>
      <c r="AA391" s="55"/>
      <c r="AB391" s="55"/>
      <c r="AC391" s="55"/>
    </row>
    <row r="392" spans="1:29" ht="12.75" customHeight="1" x14ac:dyDescent="0.4">
      <c r="A392" s="2"/>
      <c r="B392" s="82"/>
      <c r="G392" s="21"/>
      <c r="K392" s="21"/>
      <c r="Z392" s="55"/>
      <c r="AA392" s="55"/>
      <c r="AB392" s="55"/>
      <c r="AC392" s="55"/>
    </row>
    <row r="393" spans="1:29" ht="12.75" customHeight="1" x14ac:dyDescent="0.4">
      <c r="A393" s="2"/>
      <c r="B393" s="82"/>
      <c r="G393" s="21"/>
      <c r="K393" s="21"/>
      <c r="Z393" s="55"/>
      <c r="AA393" s="55"/>
      <c r="AB393" s="55"/>
      <c r="AC393" s="55"/>
    </row>
    <row r="394" spans="1:29" ht="12.75" customHeight="1" x14ac:dyDescent="0.4">
      <c r="A394" s="2"/>
      <c r="B394" s="82"/>
      <c r="G394" s="21"/>
      <c r="K394" s="21"/>
      <c r="Z394" s="55"/>
      <c r="AA394" s="55"/>
      <c r="AB394" s="55"/>
      <c r="AC394" s="55"/>
    </row>
    <row r="395" spans="1:29" ht="12.75" customHeight="1" x14ac:dyDescent="0.4">
      <c r="A395" s="2"/>
      <c r="B395" s="82"/>
      <c r="G395" s="21"/>
      <c r="K395" s="21"/>
      <c r="Z395" s="55"/>
      <c r="AA395" s="55"/>
      <c r="AB395" s="55"/>
      <c r="AC395" s="55"/>
    </row>
    <row r="396" spans="1:29" ht="12.75" customHeight="1" x14ac:dyDescent="0.4">
      <c r="A396" s="2"/>
      <c r="B396" s="82"/>
      <c r="G396" s="21"/>
      <c r="K396" s="21"/>
      <c r="Z396" s="55"/>
      <c r="AA396" s="55"/>
      <c r="AB396" s="55"/>
      <c r="AC396" s="55"/>
    </row>
    <row r="397" spans="1:29" ht="12.75" customHeight="1" x14ac:dyDescent="0.4">
      <c r="A397" s="2"/>
      <c r="B397" s="82"/>
      <c r="G397" s="21"/>
      <c r="K397" s="21"/>
      <c r="Z397" s="55"/>
      <c r="AA397" s="55"/>
      <c r="AB397" s="55"/>
      <c r="AC397" s="55"/>
    </row>
    <row r="398" spans="1:29" ht="12.75" customHeight="1" x14ac:dyDescent="0.4">
      <c r="A398" s="2"/>
      <c r="B398" s="82"/>
      <c r="G398" s="21"/>
      <c r="K398" s="21"/>
      <c r="Z398" s="55"/>
      <c r="AA398" s="55"/>
      <c r="AB398" s="55"/>
      <c r="AC398" s="55"/>
    </row>
    <row r="399" spans="1:29" ht="12.75" customHeight="1" x14ac:dyDescent="0.4">
      <c r="A399" s="2"/>
      <c r="B399" s="82"/>
      <c r="G399" s="21"/>
      <c r="K399" s="21"/>
      <c r="Z399" s="55"/>
      <c r="AA399" s="55"/>
      <c r="AB399" s="55"/>
      <c r="AC399" s="55"/>
    </row>
    <row r="400" spans="1:29" ht="12.75" customHeight="1" x14ac:dyDescent="0.4">
      <c r="A400" s="2"/>
      <c r="B400" s="82"/>
      <c r="G400" s="21"/>
      <c r="K400" s="21"/>
      <c r="Z400" s="55"/>
      <c r="AA400" s="55"/>
      <c r="AB400" s="55"/>
      <c r="AC400" s="55"/>
    </row>
    <row r="401" spans="1:29" ht="12.75" customHeight="1" x14ac:dyDescent="0.4">
      <c r="A401" s="2"/>
      <c r="B401" s="82"/>
      <c r="G401" s="21"/>
      <c r="K401" s="21"/>
      <c r="Z401" s="55"/>
      <c r="AA401" s="55"/>
      <c r="AB401" s="55"/>
      <c r="AC401" s="55"/>
    </row>
    <row r="402" spans="1:29" ht="12.75" customHeight="1" x14ac:dyDescent="0.4">
      <c r="A402" s="2"/>
      <c r="B402" s="82"/>
      <c r="G402" s="21"/>
      <c r="K402" s="21"/>
      <c r="Z402" s="55"/>
      <c r="AA402" s="55"/>
      <c r="AB402" s="55"/>
      <c r="AC402" s="55"/>
    </row>
    <row r="403" spans="1:29" ht="12.75" customHeight="1" x14ac:dyDescent="0.4">
      <c r="A403" s="2"/>
      <c r="B403" s="82"/>
      <c r="G403" s="21"/>
      <c r="K403" s="21"/>
      <c r="Z403" s="55"/>
      <c r="AA403" s="55"/>
      <c r="AB403" s="55"/>
      <c r="AC403" s="55"/>
    </row>
    <row r="404" spans="1:29" ht="12.75" customHeight="1" x14ac:dyDescent="0.4">
      <c r="A404" s="2"/>
      <c r="B404" s="82"/>
      <c r="G404" s="21"/>
      <c r="K404" s="21"/>
      <c r="Z404" s="55"/>
      <c r="AA404" s="55"/>
      <c r="AB404" s="55"/>
      <c r="AC404" s="55"/>
    </row>
    <row r="405" spans="1:29" ht="12.75" customHeight="1" x14ac:dyDescent="0.4">
      <c r="A405" s="2"/>
      <c r="B405" s="82"/>
      <c r="G405" s="21"/>
      <c r="K405" s="21"/>
      <c r="Z405" s="55"/>
      <c r="AA405" s="55"/>
      <c r="AB405" s="55"/>
      <c r="AC405" s="55"/>
    </row>
    <row r="406" spans="1:29" ht="12.75" customHeight="1" x14ac:dyDescent="0.4">
      <c r="A406" s="2"/>
      <c r="B406" s="82"/>
      <c r="G406" s="21"/>
      <c r="K406" s="21"/>
      <c r="Z406" s="55"/>
      <c r="AA406" s="55"/>
      <c r="AB406" s="55"/>
      <c r="AC406" s="55"/>
    </row>
    <row r="407" spans="1:29" ht="12.75" customHeight="1" x14ac:dyDescent="0.4">
      <c r="A407" s="2"/>
      <c r="B407" s="82"/>
      <c r="G407" s="21"/>
      <c r="K407" s="21"/>
      <c r="Z407" s="55"/>
      <c r="AA407" s="55"/>
      <c r="AB407" s="55"/>
      <c r="AC407" s="55"/>
    </row>
    <row r="408" spans="1:29" ht="12.75" customHeight="1" x14ac:dyDescent="0.4">
      <c r="A408" s="2"/>
      <c r="B408" s="82"/>
      <c r="G408" s="21"/>
      <c r="K408" s="21"/>
      <c r="Z408" s="55"/>
      <c r="AA408" s="55"/>
      <c r="AB408" s="55"/>
      <c r="AC408" s="55"/>
    </row>
    <row r="409" spans="1:29" ht="12.75" customHeight="1" x14ac:dyDescent="0.4">
      <c r="A409" s="2"/>
      <c r="B409" s="82"/>
      <c r="G409" s="21"/>
      <c r="K409" s="21"/>
      <c r="Z409" s="55"/>
      <c r="AA409" s="55"/>
      <c r="AB409" s="55"/>
      <c r="AC409" s="55"/>
    </row>
    <row r="410" spans="1:29" ht="12.75" customHeight="1" x14ac:dyDescent="0.4">
      <c r="A410" s="2"/>
      <c r="B410" s="82"/>
      <c r="G410" s="21"/>
      <c r="K410" s="21"/>
      <c r="Z410" s="55"/>
      <c r="AA410" s="55"/>
      <c r="AB410" s="55"/>
      <c r="AC410" s="55"/>
    </row>
    <row r="411" spans="1:29" ht="12.75" customHeight="1" x14ac:dyDescent="0.4">
      <c r="A411" s="2"/>
      <c r="B411" s="82"/>
      <c r="G411" s="21"/>
      <c r="K411" s="21"/>
      <c r="Z411" s="55"/>
      <c r="AA411" s="55"/>
      <c r="AB411" s="55"/>
      <c r="AC411" s="55"/>
    </row>
    <row r="412" spans="1:29" ht="12.75" customHeight="1" x14ac:dyDescent="0.4">
      <c r="A412" s="2"/>
      <c r="B412" s="82"/>
      <c r="G412" s="21"/>
      <c r="K412" s="21"/>
      <c r="Z412" s="55"/>
      <c r="AA412" s="55"/>
      <c r="AB412" s="55"/>
      <c r="AC412" s="55"/>
    </row>
    <row r="413" spans="1:29" ht="12.75" customHeight="1" x14ac:dyDescent="0.4">
      <c r="A413" s="2"/>
      <c r="B413" s="82"/>
      <c r="G413" s="21"/>
      <c r="K413" s="21"/>
      <c r="Z413" s="55"/>
      <c r="AA413" s="55"/>
      <c r="AB413" s="55"/>
      <c r="AC413" s="55"/>
    </row>
    <row r="414" spans="1:29" ht="12.75" customHeight="1" x14ac:dyDescent="0.4">
      <c r="A414" s="2"/>
      <c r="B414" s="82"/>
      <c r="G414" s="21"/>
      <c r="K414" s="21"/>
      <c r="Z414" s="55"/>
      <c r="AA414" s="55"/>
      <c r="AB414" s="55"/>
      <c r="AC414" s="55"/>
    </row>
    <row r="415" spans="1:29" ht="12.75" customHeight="1" x14ac:dyDescent="0.4">
      <c r="A415" s="2"/>
      <c r="B415" s="82"/>
      <c r="G415" s="21"/>
      <c r="K415" s="21"/>
      <c r="Z415" s="55"/>
      <c r="AA415" s="55"/>
      <c r="AB415" s="55"/>
      <c r="AC415" s="55"/>
    </row>
    <row r="416" spans="1:29" ht="12.75" customHeight="1" x14ac:dyDescent="0.4">
      <c r="A416" s="2"/>
      <c r="B416" s="82"/>
      <c r="G416" s="21"/>
      <c r="K416" s="21"/>
      <c r="Z416" s="55"/>
      <c r="AA416" s="55"/>
      <c r="AB416" s="55"/>
      <c r="AC416" s="55"/>
    </row>
    <row r="417" spans="1:29" ht="12.75" customHeight="1" x14ac:dyDescent="0.4">
      <c r="A417" s="2"/>
      <c r="B417" s="82"/>
      <c r="G417" s="21"/>
      <c r="K417" s="21"/>
      <c r="Z417" s="55"/>
      <c r="AA417" s="55"/>
      <c r="AB417" s="55"/>
      <c r="AC417" s="55"/>
    </row>
    <row r="418" spans="1:29" ht="12.75" customHeight="1" x14ac:dyDescent="0.4">
      <c r="A418" s="2"/>
      <c r="B418" s="82"/>
      <c r="G418" s="21"/>
      <c r="K418" s="21"/>
      <c r="Z418" s="55"/>
      <c r="AA418" s="55"/>
      <c r="AB418" s="55"/>
      <c r="AC418" s="55"/>
    </row>
    <row r="419" spans="1:29" ht="12.75" customHeight="1" x14ac:dyDescent="0.4">
      <c r="A419" s="2"/>
      <c r="B419" s="82"/>
      <c r="G419" s="21"/>
      <c r="K419" s="21"/>
      <c r="Z419" s="55"/>
      <c r="AA419" s="55"/>
      <c r="AB419" s="55"/>
      <c r="AC419" s="55"/>
    </row>
    <row r="420" spans="1:29" ht="12.75" customHeight="1" x14ac:dyDescent="0.4">
      <c r="A420" s="2"/>
      <c r="B420" s="82"/>
      <c r="G420" s="21"/>
      <c r="K420" s="21"/>
      <c r="Z420" s="55"/>
      <c r="AA420" s="55"/>
      <c r="AB420" s="55"/>
      <c r="AC420" s="55"/>
    </row>
    <row r="421" spans="1:29" ht="12.75" customHeight="1" x14ac:dyDescent="0.4">
      <c r="A421" s="2"/>
      <c r="B421" s="82"/>
      <c r="G421" s="21"/>
      <c r="K421" s="21"/>
      <c r="Z421" s="55"/>
      <c r="AA421" s="55"/>
      <c r="AB421" s="55"/>
      <c r="AC421" s="55"/>
    </row>
    <row r="422" spans="1:29" ht="12.75" customHeight="1" x14ac:dyDescent="0.4">
      <c r="A422" s="2"/>
      <c r="B422" s="82"/>
      <c r="G422" s="21"/>
      <c r="K422" s="21"/>
      <c r="Z422" s="55"/>
      <c r="AA422" s="55"/>
      <c r="AB422" s="55"/>
      <c r="AC422" s="55"/>
    </row>
    <row r="423" spans="1:29" ht="12.75" customHeight="1" x14ac:dyDescent="0.4">
      <c r="A423" s="2"/>
      <c r="B423" s="82"/>
      <c r="G423" s="21"/>
      <c r="K423" s="21"/>
      <c r="Z423" s="55"/>
      <c r="AA423" s="55"/>
      <c r="AB423" s="55"/>
      <c r="AC423" s="55"/>
    </row>
    <row r="424" spans="1:29" ht="12.75" customHeight="1" x14ac:dyDescent="0.4">
      <c r="A424" s="2"/>
      <c r="B424" s="82"/>
      <c r="G424" s="21"/>
      <c r="K424" s="21"/>
      <c r="Z424" s="55"/>
      <c r="AA424" s="55"/>
      <c r="AB424" s="55"/>
      <c r="AC424" s="55"/>
    </row>
    <row r="425" spans="1:29" ht="12.75" customHeight="1" x14ac:dyDescent="0.4">
      <c r="A425" s="2"/>
      <c r="B425" s="82"/>
      <c r="G425" s="21"/>
      <c r="K425" s="21"/>
      <c r="Z425" s="55"/>
      <c r="AA425" s="55"/>
      <c r="AB425" s="55"/>
      <c r="AC425" s="55"/>
    </row>
    <row r="426" spans="1:29" ht="12.75" customHeight="1" x14ac:dyDescent="0.4">
      <c r="A426" s="2"/>
      <c r="B426" s="82"/>
      <c r="G426" s="21"/>
      <c r="K426" s="21"/>
      <c r="Z426" s="55"/>
      <c r="AA426" s="55"/>
      <c r="AB426" s="55"/>
      <c r="AC426" s="55"/>
    </row>
    <row r="427" spans="1:29" ht="12.75" customHeight="1" x14ac:dyDescent="0.4">
      <c r="A427" s="2"/>
      <c r="B427" s="82"/>
      <c r="G427" s="21"/>
      <c r="K427" s="21"/>
      <c r="Z427" s="55"/>
      <c r="AA427" s="55"/>
      <c r="AB427" s="55"/>
      <c r="AC427" s="55"/>
    </row>
    <row r="428" spans="1:29" ht="12.75" customHeight="1" x14ac:dyDescent="0.4">
      <c r="A428" s="2"/>
      <c r="B428" s="82"/>
      <c r="G428" s="21"/>
      <c r="K428" s="21"/>
      <c r="Z428" s="55"/>
      <c r="AA428" s="55"/>
      <c r="AB428" s="55"/>
      <c r="AC428" s="55"/>
    </row>
    <row r="429" spans="1:29" ht="12.75" customHeight="1" x14ac:dyDescent="0.4">
      <c r="A429" s="2"/>
      <c r="B429" s="82"/>
      <c r="G429" s="21"/>
      <c r="K429" s="21"/>
      <c r="Z429" s="55"/>
      <c r="AA429" s="55"/>
      <c r="AB429" s="55"/>
      <c r="AC429" s="55"/>
    </row>
    <row r="430" spans="1:29" ht="12.75" customHeight="1" x14ac:dyDescent="0.4">
      <c r="A430" s="2"/>
      <c r="B430" s="82"/>
      <c r="G430" s="21"/>
      <c r="K430" s="21"/>
      <c r="Z430" s="55"/>
      <c r="AA430" s="55"/>
      <c r="AB430" s="55"/>
      <c r="AC430" s="55"/>
    </row>
    <row r="431" spans="1:29" ht="12.75" customHeight="1" x14ac:dyDescent="0.4">
      <c r="A431" s="2"/>
      <c r="B431" s="82"/>
      <c r="G431" s="21"/>
      <c r="K431" s="21"/>
      <c r="Z431" s="55"/>
      <c r="AA431" s="55"/>
      <c r="AB431" s="55"/>
      <c r="AC431" s="55"/>
    </row>
    <row r="432" spans="1:29" ht="12.75" customHeight="1" x14ac:dyDescent="0.4">
      <c r="A432" s="2"/>
      <c r="B432" s="82"/>
      <c r="G432" s="21"/>
      <c r="K432" s="21"/>
      <c r="Z432" s="55"/>
      <c r="AA432" s="55"/>
      <c r="AB432" s="55"/>
      <c r="AC432" s="55"/>
    </row>
    <row r="433" spans="1:29" ht="12.75" customHeight="1" x14ac:dyDescent="0.4">
      <c r="A433" s="2"/>
      <c r="B433" s="82"/>
      <c r="G433" s="21"/>
      <c r="K433" s="21"/>
      <c r="Z433" s="55"/>
      <c r="AA433" s="55"/>
      <c r="AB433" s="55"/>
      <c r="AC433" s="55"/>
    </row>
    <row r="434" spans="1:29" ht="12.75" customHeight="1" x14ac:dyDescent="0.4">
      <c r="A434" s="2"/>
      <c r="B434" s="82"/>
      <c r="G434" s="21"/>
      <c r="K434" s="21"/>
      <c r="Z434" s="55"/>
      <c r="AA434" s="55"/>
      <c r="AB434" s="55"/>
      <c r="AC434" s="55"/>
    </row>
    <row r="435" spans="1:29" ht="12.75" customHeight="1" x14ac:dyDescent="0.4">
      <c r="A435" s="2"/>
      <c r="B435" s="82"/>
      <c r="G435" s="21"/>
      <c r="K435" s="21"/>
      <c r="Z435" s="55"/>
      <c r="AA435" s="55"/>
      <c r="AB435" s="55"/>
      <c r="AC435" s="55"/>
    </row>
    <row r="436" spans="1:29" ht="12.75" customHeight="1" x14ac:dyDescent="0.4">
      <c r="A436" s="2"/>
      <c r="B436" s="82"/>
      <c r="G436" s="21"/>
      <c r="K436" s="21"/>
      <c r="Z436" s="55"/>
      <c r="AA436" s="55"/>
      <c r="AB436" s="55"/>
      <c r="AC436" s="55"/>
    </row>
    <row r="437" spans="1:29" ht="12.75" customHeight="1" x14ac:dyDescent="0.4">
      <c r="A437" s="2"/>
      <c r="B437" s="82"/>
      <c r="G437" s="21"/>
      <c r="K437" s="21"/>
      <c r="Z437" s="55"/>
      <c r="AA437" s="55"/>
      <c r="AB437" s="55"/>
      <c r="AC437" s="55"/>
    </row>
    <row r="438" spans="1:29" ht="12.75" customHeight="1" x14ac:dyDescent="0.4">
      <c r="A438" s="2"/>
      <c r="B438" s="82"/>
      <c r="G438" s="21"/>
      <c r="K438" s="21"/>
      <c r="Z438" s="55"/>
      <c r="AA438" s="55"/>
      <c r="AB438" s="55"/>
      <c r="AC438" s="55"/>
    </row>
    <row r="439" spans="1:29" ht="12.75" customHeight="1" x14ac:dyDescent="0.4">
      <c r="A439" s="2"/>
      <c r="B439" s="82"/>
      <c r="G439" s="21"/>
      <c r="K439" s="21"/>
      <c r="Z439" s="55"/>
      <c r="AA439" s="55"/>
      <c r="AB439" s="55"/>
      <c r="AC439" s="55"/>
    </row>
    <row r="440" spans="1:29" ht="12.75" customHeight="1" x14ac:dyDescent="0.4">
      <c r="A440" s="2"/>
      <c r="B440" s="82"/>
      <c r="G440" s="21"/>
      <c r="K440" s="21"/>
      <c r="Z440" s="55"/>
      <c r="AA440" s="55"/>
      <c r="AB440" s="55"/>
      <c r="AC440" s="55"/>
    </row>
    <row r="441" spans="1:29" ht="12.75" customHeight="1" x14ac:dyDescent="0.4">
      <c r="A441" s="2"/>
      <c r="B441" s="82"/>
      <c r="G441" s="21"/>
      <c r="K441" s="21"/>
      <c r="Z441" s="55"/>
      <c r="AA441" s="55"/>
      <c r="AB441" s="55"/>
      <c r="AC441" s="55"/>
    </row>
    <row r="442" spans="1:29" ht="12.75" customHeight="1" x14ac:dyDescent="0.4">
      <c r="A442" s="2"/>
      <c r="B442" s="82"/>
      <c r="G442" s="21"/>
      <c r="K442" s="21"/>
      <c r="Z442" s="55"/>
      <c r="AA442" s="55"/>
      <c r="AB442" s="55"/>
      <c r="AC442" s="55"/>
    </row>
    <row r="443" spans="1:29" ht="12.75" customHeight="1" x14ac:dyDescent="0.4">
      <c r="A443" s="2"/>
      <c r="B443" s="82"/>
      <c r="G443" s="21"/>
      <c r="K443" s="21"/>
      <c r="Z443" s="55"/>
      <c r="AA443" s="55"/>
      <c r="AB443" s="55"/>
      <c r="AC443" s="55"/>
    </row>
    <row r="444" spans="1:29" ht="12.75" customHeight="1" x14ac:dyDescent="0.4">
      <c r="A444" s="2"/>
      <c r="B444" s="82"/>
      <c r="G444" s="21"/>
      <c r="K444" s="21"/>
      <c r="Z444" s="55"/>
      <c r="AA444" s="55"/>
      <c r="AB444" s="55"/>
      <c r="AC444" s="55"/>
    </row>
    <row r="445" spans="1:29" ht="12.75" customHeight="1" x14ac:dyDescent="0.4">
      <c r="A445" s="2"/>
      <c r="B445" s="82"/>
      <c r="G445" s="21"/>
      <c r="K445" s="21"/>
      <c r="Z445" s="55"/>
      <c r="AA445" s="55"/>
      <c r="AB445" s="55"/>
      <c r="AC445" s="55"/>
    </row>
    <row r="446" spans="1:29" ht="12.75" customHeight="1" x14ac:dyDescent="0.4">
      <c r="A446" s="2"/>
      <c r="B446" s="82"/>
      <c r="G446" s="21"/>
      <c r="K446" s="21"/>
      <c r="Z446" s="55"/>
      <c r="AA446" s="55"/>
      <c r="AB446" s="55"/>
      <c r="AC446" s="55"/>
    </row>
    <row r="447" spans="1:29" ht="12.75" customHeight="1" x14ac:dyDescent="0.4">
      <c r="A447" s="2"/>
      <c r="B447" s="82"/>
      <c r="G447" s="21"/>
      <c r="K447" s="21"/>
      <c r="Z447" s="55"/>
      <c r="AA447" s="55"/>
      <c r="AB447" s="55"/>
      <c r="AC447" s="55"/>
    </row>
    <row r="448" spans="1:29" ht="12.75" customHeight="1" x14ac:dyDescent="0.4">
      <c r="A448" s="2"/>
      <c r="B448" s="82"/>
      <c r="G448" s="21"/>
      <c r="K448" s="21"/>
      <c r="Z448" s="55"/>
      <c r="AA448" s="55"/>
      <c r="AB448" s="55"/>
      <c r="AC448" s="55"/>
    </row>
    <row r="449" spans="1:29" ht="12.75" customHeight="1" x14ac:dyDescent="0.4">
      <c r="A449" s="2"/>
      <c r="B449" s="82"/>
      <c r="G449" s="21"/>
      <c r="K449" s="21"/>
      <c r="Z449" s="55"/>
      <c r="AA449" s="55"/>
      <c r="AB449" s="55"/>
      <c r="AC449" s="55"/>
    </row>
    <row r="450" spans="1:29" ht="12.75" customHeight="1" x14ac:dyDescent="0.4">
      <c r="A450" s="2"/>
      <c r="B450" s="82"/>
      <c r="G450" s="21"/>
      <c r="K450" s="21"/>
      <c r="Z450" s="55"/>
      <c r="AA450" s="55"/>
      <c r="AB450" s="55"/>
      <c r="AC450" s="55"/>
    </row>
    <row r="451" spans="1:29" ht="12.75" customHeight="1" x14ac:dyDescent="0.4">
      <c r="A451" s="2"/>
      <c r="B451" s="82"/>
      <c r="G451" s="21"/>
      <c r="K451" s="21"/>
      <c r="Z451" s="55"/>
      <c r="AA451" s="55"/>
      <c r="AB451" s="55"/>
      <c r="AC451" s="55"/>
    </row>
    <row r="452" spans="1:29" ht="12.75" customHeight="1" x14ac:dyDescent="0.4">
      <c r="A452" s="2"/>
      <c r="B452" s="82"/>
      <c r="G452" s="21"/>
      <c r="K452" s="21"/>
      <c r="Z452" s="55"/>
      <c r="AA452" s="55"/>
      <c r="AB452" s="55"/>
      <c r="AC452" s="55"/>
    </row>
    <row r="453" spans="1:29" ht="12.75" customHeight="1" x14ac:dyDescent="0.4">
      <c r="A453" s="2"/>
      <c r="B453" s="82"/>
      <c r="G453" s="21"/>
      <c r="K453" s="21"/>
      <c r="Z453" s="55"/>
      <c r="AA453" s="55"/>
      <c r="AB453" s="55"/>
      <c r="AC453" s="55"/>
    </row>
    <row r="454" spans="1:29" ht="12.75" customHeight="1" x14ac:dyDescent="0.4">
      <c r="A454" s="2"/>
      <c r="B454" s="82"/>
      <c r="G454" s="21"/>
      <c r="K454" s="21"/>
      <c r="Z454" s="55"/>
      <c r="AA454" s="55"/>
      <c r="AB454" s="55"/>
      <c r="AC454" s="55"/>
    </row>
    <row r="455" spans="1:29" ht="12.75" customHeight="1" x14ac:dyDescent="0.4">
      <c r="A455" s="2"/>
      <c r="B455" s="82"/>
      <c r="G455" s="21"/>
      <c r="K455" s="21"/>
      <c r="Z455" s="55"/>
      <c r="AA455" s="55"/>
      <c r="AB455" s="55"/>
      <c r="AC455" s="55"/>
    </row>
    <row r="456" spans="1:29" ht="12.75" customHeight="1" x14ac:dyDescent="0.4">
      <c r="A456" s="2"/>
      <c r="B456" s="82"/>
      <c r="G456" s="21"/>
      <c r="K456" s="21"/>
      <c r="Z456" s="55"/>
      <c r="AA456" s="55"/>
      <c r="AB456" s="55"/>
      <c r="AC456" s="55"/>
    </row>
    <row r="457" spans="1:29" ht="12.75" customHeight="1" x14ac:dyDescent="0.4">
      <c r="A457" s="2"/>
      <c r="B457" s="82"/>
      <c r="G457" s="21"/>
      <c r="K457" s="21"/>
      <c r="Z457" s="55"/>
      <c r="AA457" s="55"/>
      <c r="AB457" s="55"/>
      <c r="AC457" s="55"/>
    </row>
    <row r="458" spans="1:29" ht="12.75" customHeight="1" x14ac:dyDescent="0.4">
      <c r="A458" s="2"/>
      <c r="B458" s="82"/>
      <c r="G458" s="21"/>
      <c r="K458" s="21"/>
      <c r="Z458" s="55"/>
      <c r="AA458" s="55"/>
      <c r="AB458" s="55"/>
      <c r="AC458" s="55"/>
    </row>
    <row r="459" spans="1:29" ht="12.75" customHeight="1" x14ac:dyDescent="0.4">
      <c r="A459" s="2"/>
      <c r="B459" s="82"/>
      <c r="G459" s="21"/>
      <c r="K459" s="21"/>
      <c r="Z459" s="55"/>
      <c r="AA459" s="55"/>
      <c r="AB459" s="55"/>
      <c r="AC459" s="55"/>
    </row>
    <row r="460" spans="1:29" ht="12.75" customHeight="1" x14ac:dyDescent="0.4">
      <c r="A460" s="2"/>
      <c r="B460" s="82"/>
      <c r="G460" s="21"/>
      <c r="K460" s="21"/>
      <c r="Z460" s="55"/>
      <c r="AA460" s="55"/>
      <c r="AB460" s="55"/>
      <c r="AC460" s="55"/>
    </row>
    <row r="461" spans="1:29" ht="12.75" customHeight="1" x14ac:dyDescent="0.4">
      <c r="A461" s="2"/>
      <c r="B461" s="82"/>
      <c r="G461" s="21"/>
      <c r="K461" s="21"/>
      <c r="Z461" s="55"/>
      <c r="AA461" s="55"/>
      <c r="AB461" s="55"/>
      <c r="AC461" s="55"/>
    </row>
    <row r="462" spans="1:29" ht="12.75" customHeight="1" x14ac:dyDescent="0.4">
      <c r="A462" s="2"/>
      <c r="B462" s="82"/>
      <c r="G462" s="21"/>
      <c r="K462" s="21"/>
      <c r="Z462" s="55"/>
      <c r="AA462" s="55"/>
      <c r="AB462" s="55"/>
      <c r="AC462" s="55"/>
    </row>
    <row r="463" spans="1:29" ht="12.75" customHeight="1" x14ac:dyDescent="0.4">
      <c r="A463" s="2"/>
      <c r="B463" s="82"/>
      <c r="G463" s="21"/>
      <c r="K463" s="21"/>
      <c r="Z463" s="55"/>
      <c r="AA463" s="55"/>
      <c r="AB463" s="55"/>
      <c r="AC463" s="55"/>
    </row>
    <row r="464" spans="1:29" ht="12.75" customHeight="1" x14ac:dyDescent="0.4">
      <c r="A464" s="2"/>
      <c r="B464" s="82"/>
      <c r="G464" s="21"/>
      <c r="K464" s="21"/>
      <c r="Z464" s="55"/>
      <c r="AA464" s="55"/>
      <c r="AB464" s="55"/>
      <c r="AC464" s="55"/>
    </row>
    <row r="465" spans="1:29" ht="12.75" customHeight="1" x14ac:dyDescent="0.4">
      <c r="A465" s="2"/>
      <c r="B465" s="82"/>
      <c r="G465" s="21"/>
      <c r="K465" s="21"/>
      <c r="Z465" s="55"/>
      <c r="AA465" s="55"/>
      <c r="AB465" s="55"/>
      <c r="AC465" s="55"/>
    </row>
    <row r="466" spans="1:29" ht="12.75" customHeight="1" x14ac:dyDescent="0.4">
      <c r="A466" s="2"/>
      <c r="B466" s="82"/>
      <c r="G466" s="21"/>
      <c r="K466" s="21"/>
      <c r="Z466" s="55"/>
      <c r="AA466" s="55"/>
      <c r="AB466" s="55"/>
      <c r="AC466" s="55"/>
    </row>
    <row r="467" spans="1:29" ht="12.75" customHeight="1" x14ac:dyDescent="0.4">
      <c r="A467" s="2"/>
      <c r="B467" s="82"/>
      <c r="G467" s="21"/>
      <c r="K467" s="21"/>
      <c r="Z467" s="55"/>
      <c r="AA467" s="55"/>
      <c r="AB467" s="55"/>
      <c r="AC467" s="55"/>
    </row>
    <row r="468" spans="1:29" ht="12.75" customHeight="1" x14ac:dyDescent="0.4">
      <c r="A468" s="2"/>
      <c r="B468" s="82"/>
      <c r="G468" s="21"/>
      <c r="K468" s="21"/>
      <c r="Z468" s="55"/>
      <c r="AA468" s="55"/>
      <c r="AB468" s="55"/>
      <c r="AC468" s="55"/>
    </row>
    <row r="469" spans="1:29" ht="12.75" customHeight="1" x14ac:dyDescent="0.4">
      <c r="A469" s="2"/>
      <c r="B469" s="82"/>
      <c r="G469" s="21"/>
      <c r="K469" s="21"/>
      <c r="Z469" s="55"/>
      <c r="AA469" s="55"/>
      <c r="AB469" s="55"/>
      <c r="AC469" s="55"/>
    </row>
    <row r="470" spans="1:29" ht="12.75" customHeight="1" x14ac:dyDescent="0.4">
      <c r="A470" s="2"/>
      <c r="B470" s="82"/>
      <c r="G470" s="21"/>
      <c r="K470" s="21"/>
      <c r="Z470" s="55"/>
      <c r="AA470" s="55"/>
      <c r="AB470" s="55"/>
      <c r="AC470" s="55"/>
    </row>
    <row r="471" spans="1:29" ht="12.75" customHeight="1" x14ac:dyDescent="0.4">
      <c r="A471" s="2"/>
      <c r="B471" s="82"/>
      <c r="G471" s="21"/>
      <c r="K471" s="21"/>
      <c r="Z471" s="55"/>
      <c r="AA471" s="55"/>
      <c r="AB471" s="55"/>
      <c r="AC471" s="55"/>
    </row>
    <row r="472" spans="1:29" ht="12.75" customHeight="1" x14ac:dyDescent="0.4">
      <c r="A472" s="2"/>
      <c r="B472" s="82"/>
      <c r="G472" s="21"/>
      <c r="K472" s="21"/>
      <c r="Z472" s="55"/>
      <c r="AA472" s="55"/>
      <c r="AB472" s="55"/>
      <c r="AC472" s="55"/>
    </row>
    <row r="473" spans="1:29" ht="12.75" customHeight="1" x14ac:dyDescent="0.4">
      <c r="A473" s="2"/>
      <c r="B473" s="82"/>
      <c r="G473" s="21"/>
      <c r="K473" s="21"/>
      <c r="Z473" s="55"/>
      <c r="AA473" s="55"/>
      <c r="AB473" s="55"/>
      <c r="AC473" s="55"/>
    </row>
    <row r="474" spans="1:29" ht="12.75" customHeight="1" x14ac:dyDescent="0.4">
      <c r="A474" s="2"/>
      <c r="B474" s="82"/>
      <c r="G474" s="21"/>
      <c r="K474" s="21"/>
      <c r="Z474" s="55"/>
      <c r="AA474" s="55"/>
      <c r="AB474" s="55"/>
      <c r="AC474" s="55"/>
    </row>
    <row r="475" spans="1:29" ht="12.75" customHeight="1" x14ac:dyDescent="0.4">
      <c r="A475" s="2"/>
      <c r="B475" s="82"/>
      <c r="G475" s="21"/>
      <c r="K475" s="21"/>
      <c r="Z475" s="55"/>
      <c r="AA475" s="55"/>
      <c r="AB475" s="55"/>
      <c r="AC475" s="55"/>
    </row>
    <row r="476" spans="1:29" ht="12.75" customHeight="1" x14ac:dyDescent="0.4">
      <c r="A476" s="2"/>
      <c r="B476" s="82"/>
      <c r="G476" s="21"/>
      <c r="K476" s="21"/>
      <c r="Z476" s="55"/>
      <c r="AA476" s="55"/>
      <c r="AB476" s="55"/>
      <c r="AC476" s="55"/>
    </row>
    <row r="477" spans="1:29" ht="12.75" customHeight="1" x14ac:dyDescent="0.4">
      <c r="A477" s="2"/>
      <c r="B477" s="82"/>
      <c r="G477" s="21"/>
      <c r="K477" s="21"/>
      <c r="Z477" s="55"/>
      <c r="AA477" s="55"/>
      <c r="AB477" s="55"/>
      <c r="AC477" s="55"/>
    </row>
    <row r="478" spans="1:29" ht="12.75" customHeight="1" x14ac:dyDescent="0.4">
      <c r="A478" s="2"/>
      <c r="B478" s="82"/>
      <c r="G478" s="21"/>
      <c r="K478" s="21"/>
      <c r="Z478" s="55"/>
      <c r="AA478" s="55"/>
      <c r="AB478" s="55"/>
      <c r="AC478" s="55"/>
    </row>
    <row r="479" spans="1:29" ht="12.75" customHeight="1" x14ac:dyDescent="0.4">
      <c r="A479" s="2"/>
      <c r="B479" s="82"/>
      <c r="G479" s="21"/>
      <c r="K479" s="21"/>
      <c r="Z479" s="55"/>
      <c r="AA479" s="55"/>
      <c r="AB479" s="55"/>
      <c r="AC479" s="55"/>
    </row>
    <row r="480" spans="1:29" ht="12.75" customHeight="1" x14ac:dyDescent="0.4">
      <c r="A480" s="2"/>
      <c r="B480" s="82"/>
      <c r="G480" s="21"/>
      <c r="K480" s="21"/>
      <c r="Z480" s="55"/>
      <c r="AA480" s="55"/>
      <c r="AB480" s="55"/>
      <c r="AC480" s="55"/>
    </row>
    <row r="481" spans="1:29" ht="12.75" customHeight="1" x14ac:dyDescent="0.4">
      <c r="A481" s="2"/>
      <c r="B481" s="82"/>
      <c r="G481" s="21"/>
      <c r="K481" s="21"/>
      <c r="Z481" s="55"/>
      <c r="AA481" s="55"/>
      <c r="AB481" s="55"/>
      <c r="AC481" s="55"/>
    </row>
    <row r="482" spans="1:29" ht="12.75" customHeight="1" x14ac:dyDescent="0.4">
      <c r="A482" s="2"/>
      <c r="B482" s="82"/>
      <c r="G482" s="21"/>
      <c r="K482" s="21"/>
      <c r="Z482" s="55"/>
      <c r="AA482" s="55"/>
      <c r="AB482" s="55"/>
      <c r="AC482" s="55"/>
    </row>
    <row r="483" spans="1:29" ht="12.75" customHeight="1" x14ac:dyDescent="0.4">
      <c r="A483" s="2"/>
      <c r="B483" s="82"/>
      <c r="G483" s="21"/>
      <c r="K483" s="21"/>
      <c r="Z483" s="55"/>
      <c r="AA483" s="55"/>
      <c r="AB483" s="55"/>
      <c r="AC483" s="55"/>
    </row>
    <row r="484" spans="1:29" ht="12.75" customHeight="1" x14ac:dyDescent="0.4">
      <c r="A484" s="2"/>
      <c r="B484" s="82"/>
      <c r="G484" s="21"/>
      <c r="K484" s="21"/>
      <c r="Z484" s="55"/>
      <c r="AA484" s="55"/>
      <c r="AB484" s="55"/>
      <c r="AC484" s="55"/>
    </row>
    <row r="485" spans="1:29" ht="12.75" customHeight="1" x14ac:dyDescent="0.4">
      <c r="A485" s="2"/>
      <c r="B485" s="82"/>
      <c r="G485" s="21"/>
      <c r="K485" s="21"/>
      <c r="Z485" s="55"/>
      <c r="AA485" s="55"/>
      <c r="AB485" s="55"/>
      <c r="AC485" s="55"/>
    </row>
    <row r="486" spans="1:29" ht="12.75" customHeight="1" x14ac:dyDescent="0.4">
      <c r="A486" s="2"/>
      <c r="B486" s="82"/>
      <c r="G486" s="21"/>
      <c r="K486" s="21"/>
      <c r="Z486" s="55"/>
      <c r="AA486" s="55"/>
      <c r="AB486" s="55"/>
      <c r="AC486" s="55"/>
    </row>
    <row r="487" spans="1:29" ht="12.75" customHeight="1" x14ac:dyDescent="0.4">
      <c r="A487" s="2"/>
      <c r="B487" s="82"/>
      <c r="G487" s="21"/>
      <c r="K487" s="21"/>
      <c r="Z487" s="55"/>
      <c r="AA487" s="55"/>
      <c r="AB487" s="55"/>
      <c r="AC487" s="55"/>
    </row>
    <row r="488" spans="1:29" ht="12.75" customHeight="1" x14ac:dyDescent="0.4">
      <c r="A488" s="2"/>
      <c r="B488" s="82"/>
      <c r="G488" s="21"/>
      <c r="K488" s="21"/>
      <c r="Z488" s="55"/>
      <c r="AA488" s="55"/>
      <c r="AB488" s="55"/>
      <c r="AC488" s="55"/>
    </row>
    <row r="489" spans="1:29" ht="12.75" customHeight="1" x14ac:dyDescent="0.4">
      <c r="A489" s="2"/>
      <c r="B489" s="82"/>
      <c r="G489" s="21"/>
      <c r="K489" s="21"/>
      <c r="Z489" s="55"/>
      <c r="AA489" s="55"/>
      <c r="AB489" s="55"/>
      <c r="AC489" s="55"/>
    </row>
    <row r="490" spans="1:29" ht="12.75" customHeight="1" x14ac:dyDescent="0.4">
      <c r="A490" s="2"/>
      <c r="B490" s="82"/>
      <c r="G490" s="21"/>
      <c r="K490" s="21"/>
      <c r="Z490" s="55"/>
      <c r="AA490" s="55"/>
      <c r="AB490" s="55"/>
      <c r="AC490" s="55"/>
    </row>
    <row r="491" spans="1:29" ht="12.75" customHeight="1" x14ac:dyDescent="0.4">
      <c r="A491" s="2"/>
      <c r="B491" s="82"/>
      <c r="G491" s="21"/>
      <c r="K491" s="21"/>
      <c r="Z491" s="55"/>
      <c r="AA491" s="55"/>
      <c r="AB491" s="55"/>
      <c r="AC491" s="55"/>
    </row>
    <row r="492" spans="1:29" ht="12.75" customHeight="1" x14ac:dyDescent="0.4">
      <c r="A492" s="2"/>
      <c r="B492" s="82"/>
      <c r="G492" s="21"/>
      <c r="K492" s="21"/>
      <c r="Z492" s="55"/>
      <c r="AA492" s="55"/>
      <c r="AB492" s="55"/>
      <c r="AC492" s="55"/>
    </row>
    <row r="493" spans="1:29" ht="12.75" customHeight="1" x14ac:dyDescent="0.4">
      <c r="A493" s="2"/>
      <c r="B493" s="82"/>
      <c r="G493" s="21"/>
      <c r="K493" s="21"/>
      <c r="Z493" s="55"/>
      <c r="AA493" s="55"/>
      <c r="AB493" s="55"/>
      <c r="AC493" s="55"/>
    </row>
    <row r="494" spans="1:29" ht="12.75" customHeight="1" x14ac:dyDescent="0.4">
      <c r="A494" s="2"/>
      <c r="B494" s="82"/>
      <c r="G494" s="21"/>
      <c r="K494" s="21"/>
      <c r="Z494" s="55"/>
      <c r="AA494" s="55"/>
      <c r="AB494" s="55"/>
      <c r="AC494" s="55"/>
    </row>
    <row r="495" spans="1:29" ht="12.75" customHeight="1" x14ac:dyDescent="0.4">
      <c r="A495" s="2"/>
      <c r="B495" s="82"/>
      <c r="G495" s="21"/>
      <c r="K495" s="21"/>
      <c r="Z495" s="55"/>
      <c r="AA495" s="55"/>
      <c r="AB495" s="55"/>
      <c r="AC495" s="55"/>
    </row>
    <row r="496" spans="1:29" ht="12.75" customHeight="1" x14ac:dyDescent="0.4">
      <c r="A496" s="2"/>
      <c r="B496" s="82"/>
      <c r="G496" s="21"/>
      <c r="K496" s="21"/>
      <c r="Z496" s="55"/>
      <c r="AA496" s="55"/>
      <c r="AB496" s="55"/>
      <c r="AC496" s="55"/>
    </row>
    <row r="497" spans="1:29" ht="12.75" customHeight="1" x14ac:dyDescent="0.4">
      <c r="A497" s="2"/>
      <c r="B497" s="82"/>
      <c r="G497" s="21"/>
      <c r="K497" s="21"/>
      <c r="Z497" s="55"/>
      <c r="AA497" s="55"/>
      <c r="AB497" s="55"/>
      <c r="AC497" s="55"/>
    </row>
    <row r="498" spans="1:29" ht="12.75" customHeight="1" x14ac:dyDescent="0.4">
      <c r="A498" s="2"/>
      <c r="B498" s="82"/>
      <c r="G498" s="21"/>
      <c r="K498" s="21"/>
      <c r="Z498" s="55"/>
      <c r="AA498" s="55"/>
      <c r="AB498" s="55"/>
      <c r="AC498" s="55"/>
    </row>
    <row r="499" spans="1:29" ht="12.75" customHeight="1" x14ac:dyDescent="0.4">
      <c r="A499" s="2"/>
      <c r="B499" s="82"/>
      <c r="G499" s="21"/>
      <c r="K499" s="21"/>
      <c r="Z499" s="55"/>
      <c r="AA499" s="55"/>
      <c r="AB499" s="55"/>
      <c r="AC499" s="55"/>
    </row>
    <row r="500" spans="1:29" ht="12.75" customHeight="1" x14ac:dyDescent="0.4">
      <c r="A500" s="2"/>
      <c r="B500" s="82"/>
      <c r="G500" s="21"/>
      <c r="K500" s="21"/>
      <c r="Z500" s="55"/>
      <c r="AA500" s="55"/>
      <c r="AB500" s="55"/>
      <c r="AC500" s="55"/>
    </row>
    <row r="501" spans="1:29" ht="12.75" customHeight="1" x14ac:dyDescent="0.4">
      <c r="A501" s="2"/>
      <c r="B501" s="82"/>
      <c r="G501" s="21"/>
      <c r="K501" s="21"/>
      <c r="Z501" s="55"/>
      <c r="AA501" s="55"/>
      <c r="AB501" s="55"/>
      <c r="AC501" s="55"/>
    </row>
    <row r="502" spans="1:29" ht="12.75" customHeight="1" x14ac:dyDescent="0.4">
      <c r="A502" s="2"/>
      <c r="B502" s="82"/>
      <c r="G502" s="21"/>
      <c r="K502" s="21"/>
      <c r="Z502" s="55"/>
      <c r="AA502" s="55"/>
      <c r="AB502" s="55"/>
      <c r="AC502" s="55"/>
    </row>
    <row r="503" spans="1:29" ht="12.75" customHeight="1" x14ac:dyDescent="0.4">
      <c r="A503" s="2"/>
      <c r="B503" s="82"/>
      <c r="G503" s="21"/>
      <c r="K503" s="21"/>
      <c r="Z503" s="55"/>
      <c r="AA503" s="55"/>
      <c r="AB503" s="55"/>
      <c r="AC503" s="55"/>
    </row>
    <row r="504" spans="1:29" ht="12.75" customHeight="1" x14ac:dyDescent="0.4">
      <c r="A504" s="2"/>
      <c r="B504" s="82"/>
      <c r="G504" s="21"/>
      <c r="K504" s="21"/>
      <c r="Z504" s="55"/>
      <c r="AA504" s="55"/>
      <c r="AB504" s="55"/>
      <c r="AC504" s="55"/>
    </row>
    <row r="505" spans="1:29" ht="12.75" customHeight="1" x14ac:dyDescent="0.4">
      <c r="A505" s="2"/>
      <c r="B505" s="82"/>
      <c r="G505" s="21"/>
      <c r="K505" s="21"/>
      <c r="Z505" s="55"/>
      <c r="AA505" s="55"/>
      <c r="AB505" s="55"/>
      <c r="AC505" s="55"/>
    </row>
    <row r="506" spans="1:29" ht="12.75" customHeight="1" x14ac:dyDescent="0.4">
      <c r="A506" s="2"/>
      <c r="B506" s="82"/>
      <c r="G506" s="21"/>
      <c r="K506" s="21"/>
      <c r="Z506" s="55"/>
      <c r="AA506" s="55"/>
      <c r="AB506" s="55"/>
      <c r="AC506" s="55"/>
    </row>
    <row r="507" spans="1:29" ht="12.75" customHeight="1" x14ac:dyDescent="0.4">
      <c r="A507" s="2"/>
      <c r="B507" s="82"/>
      <c r="G507" s="21"/>
      <c r="K507" s="21"/>
      <c r="Z507" s="55"/>
      <c r="AA507" s="55"/>
      <c r="AB507" s="55"/>
      <c r="AC507" s="55"/>
    </row>
    <row r="508" spans="1:29" ht="12.75" customHeight="1" x14ac:dyDescent="0.4">
      <c r="A508" s="2"/>
      <c r="B508" s="82"/>
      <c r="G508" s="21"/>
      <c r="K508" s="21"/>
      <c r="Z508" s="55"/>
      <c r="AA508" s="55"/>
      <c r="AB508" s="55"/>
      <c r="AC508" s="55"/>
    </row>
    <row r="509" spans="1:29" ht="12.75" customHeight="1" x14ac:dyDescent="0.4">
      <c r="A509" s="2"/>
      <c r="B509" s="82"/>
      <c r="G509" s="21"/>
      <c r="K509" s="21"/>
      <c r="Z509" s="55"/>
      <c r="AA509" s="55"/>
      <c r="AB509" s="55"/>
      <c r="AC509" s="55"/>
    </row>
    <row r="510" spans="1:29" ht="12.75" customHeight="1" x14ac:dyDescent="0.4">
      <c r="A510" s="2"/>
      <c r="B510" s="82"/>
      <c r="G510" s="21"/>
      <c r="K510" s="21"/>
      <c r="Z510" s="55"/>
      <c r="AA510" s="55"/>
      <c r="AB510" s="55"/>
      <c r="AC510" s="55"/>
    </row>
    <row r="511" spans="1:29" ht="12.75" customHeight="1" x14ac:dyDescent="0.4">
      <c r="A511" s="2"/>
      <c r="B511" s="82"/>
      <c r="G511" s="21"/>
      <c r="K511" s="21"/>
      <c r="Z511" s="55"/>
      <c r="AA511" s="55"/>
      <c r="AB511" s="55"/>
      <c r="AC511" s="55"/>
    </row>
    <row r="512" spans="1:29" ht="12.75" customHeight="1" x14ac:dyDescent="0.4">
      <c r="A512" s="2"/>
      <c r="B512" s="82"/>
      <c r="G512" s="21"/>
      <c r="K512" s="21"/>
      <c r="Z512" s="55"/>
      <c r="AA512" s="55"/>
      <c r="AB512" s="55"/>
      <c r="AC512" s="55"/>
    </row>
    <row r="513" spans="1:29" ht="12.75" customHeight="1" x14ac:dyDescent="0.4">
      <c r="A513" s="2"/>
      <c r="B513" s="82"/>
      <c r="G513" s="21"/>
      <c r="K513" s="21"/>
      <c r="Z513" s="55"/>
      <c r="AA513" s="55"/>
      <c r="AB513" s="55"/>
      <c r="AC513" s="55"/>
    </row>
    <row r="514" spans="1:29" ht="12.75" customHeight="1" x14ac:dyDescent="0.4">
      <c r="A514" s="2"/>
      <c r="B514" s="82"/>
      <c r="G514" s="21"/>
      <c r="K514" s="21"/>
      <c r="Z514" s="55"/>
      <c r="AA514" s="55"/>
      <c r="AB514" s="55"/>
      <c r="AC514" s="55"/>
    </row>
    <row r="515" spans="1:29" ht="12.75" customHeight="1" x14ac:dyDescent="0.4">
      <c r="A515" s="2"/>
      <c r="B515" s="82"/>
      <c r="G515" s="21"/>
      <c r="K515" s="21"/>
      <c r="Z515" s="55"/>
      <c r="AA515" s="55"/>
      <c r="AB515" s="55"/>
      <c r="AC515" s="55"/>
    </row>
    <row r="516" spans="1:29" ht="12.75" customHeight="1" x14ac:dyDescent="0.4">
      <c r="A516" s="2"/>
      <c r="B516" s="82"/>
      <c r="G516" s="21"/>
      <c r="K516" s="21"/>
      <c r="Z516" s="55"/>
      <c r="AA516" s="55"/>
      <c r="AB516" s="55"/>
      <c r="AC516" s="55"/>
    </row>
    <row r="517" spans="1:29" ht="12.75" customHeight="1" x14ac:dyDescent="0.4">
      <c r="A517" s="2"/>
      <c r="B517" s="82"/>
      <c r="G517" s="21"/>
      <c r="K517" s="21"/>
      <c r="Z517" s="55"/>
      <c r="AA517" s="55"/>
      <c r="AB517" s="55"/>
      <c r="AC517" s="55"/>
    </row>
    <row r="518" spans="1:29" ht="12.75" customHeight="1" x14ac:dyDescent="0.4">
      <c r="A518" s="2"/>
      <c r="B518" s="82"/>
      <c r="G518" s="21"/>
      <c r="K518" s="21"/>
      <c r="Z518" s="55"/>
      <c r="AA518" s="55"/>
      <c r="AB518" s="55"/>
      <c r="AC518" s="55"/>
    </row>
    <row r="519" spans="1:29" ht="12.75" customHeight="1" x14ac:dyDescent="0.4">
      <c r="A519" s="2"/>
      <c r="B519" s="82"/>
      <c r="G519" s="21"/>
      <c r="K519" s="21"/>
      <c r="Z519" s="55"/>
      <c r="AA519" s="55"/>
      <c r="AB519" s="55"/>
      <c r="AC519" s="55"/>
    </row>
    <row r="520" spans="1:29" ht="12.75" customHeight="1" x14ac:dyDescent="0.4">
      <c r="A520" s="2"/>
      <c r="B520" s="82"/>
      <c r="G520" s="21"/>
      <c r="K520" s="21"/>
      <c r="Z520" s="55"/>
      <c r="AA520" s="55"/>
      <c r="AB520" s="55"/>
      <c r="AC520" s="55"/>
    </row>
    <row r="521" spans="1:29" ht="12.75" customHeight="1" x14ac:dyDescent="0.4">
      <c r="A521" s="2"/>
      <c r="B521" s="82"/>
      <c r="G521" s="21"/>
      <c r="K521" s="21"/>
      <c r="Z521" s="55"/>
      <c r="AA521" s="55"/>
      <c r="AB521" s="55"/>
      <c r="AC521" s="55"/>
    </row>
    <row r="522" spans="1:29" ht="12.75" customHeight="1" x14ac:dyDescent="0.4">
      <c r="A522" s="2"/>
      <c r="B522" s="82"/>
      <c r="G522" s="21"/>
      <c r="K522" s="21"/>
      <c r="Z522" s="55"/>
      <c r="AA522" s="55"/>
      <c r="AB522" s="55"/>
      <c r="AC522" s="55"/>
    </row>
    <row r="523" spans="1:29" ht="12.75" customHeight="1" x14ac:dyDescent="0.4">
      <c r="A523" s="2"/>
      <c r="B523" s="82"/>
      <c r="G523" s="21"/>
      <c r="K523" s="21"/>
      <c r="Z523" s="55"/>
      <c r="AA523" s="55"/>
      <c r="AB523" s="55"/>
      <c r="AC523" s="55"/>
    </row>
    <row r="524" spans="1:29" ht="12.75" customHeight="1" x14ac:dyDescent="0.4">
      <c r="A524" s="2"/>
      <c r="B524" s="82"/>
      <c r="G524" s="21"/>
      <c r="K524" s="21"/>
      <c r="Z524" s="55"/>
      <c r="AA524" s="55"/>
      <c r="AB524" s="55"/>
      <c r="AC524" s="55"/>
    </row>
    <row r="525" spans="1:29" ht="12.75" customHeight="1" x14ac:dyDescent="0.4">
      <c r="A525" s="2"/>
      <c r="B525" s="82"/>
      <c r="G525" s="21"/>
      <c r="K525" s="21"/>
      <c r="Z525" s="55"/>
      <c r="AA525" s="55"/>
      <c r="AB525" s="55"/>
      <c r="AC525" s="55"/>
    </row>
    <row r="526" spans="1:29" ht="12.75" customHeight="1" x14ac:dyDescent="0.4">
      <c r="A526" s="2"/>
      <c r="B526" s="82"/>
      <c r="G526" s="21"/>
      <c r="K526" s="21"/>
      <c r="Z526" s="55"/>
      <c r="AA526" s="55"/>
      <c r="AB526" s="55"/>
      <c r="AC526" s="55"/>
    </row>
    <row r="527" spans="1:29" ht="12.75" customHeight="1" x14ac:dyDescent="0.4">
      <c r="A527" s="2"/>
      <c r="B527" s="82"/>
      <c r="G527" s="21"/>
      <c r="K527" s="21"/>
      <c r="Z527" s="55"/>
      <c r="AA527" s="55"/>
      <c r="AB527" s="55"/>
      <c r="AC527" s="55"/>
    </row>
    <row r="528" spans="1:29" ht="12.75" customHeight="1" x14ac:dyDescent="0.4">
      <c r="A528" s="2"/>
      <c r="B528" s="82"/>
      <c r="G528" s="21"/>
      <c r="K528" s="21"/>
      <c r="Z528" s="55"/>
      <c r="AA528" s="55"/>
      <c r="AB528" s="55"/>
      <c r="AC528" s="55"/>
    </row>
    <row r="529" spans="1:29" ht="12.75" customHeight="1" x14ac:dyDescent="0.4">
      <c r="A529" s="2"/>
      <c r="B529" s="82"/>
      <c r="G529" s="21"/>
      <c r="K529" s="21"/>
      <c r="Z529" s="55"/>
      <c r="AA529" s="55"/>
      <c r="AB529" s="55"/>
      <c r="AC529" s="55"/>
    </row>
    <row r="530" spans="1:29" ht="12.75" customHeight="1" x14ac:dyDescent="0.4">
      <c r="A530" s="2"/>
      <c r="B530" s="82"/>
      <c r="G530" s="21"/>
      <c r="K530" s="21"/>
      <c r="Z530" s="55"/>
      <c r="AA530" s="55"/>
      <c r="AB530" s="55"/>
      <c r="AC530" s="55"/>
    </row>
    <row r="531" spans="1:29" ht="12.75" customHeight="1" x14ac:dyDescent="0.4">
      <c r="A531" s="2"/>
      <c r="B531" s="82"/>
      <c r="G531" s="21"/>
      <c r="K531" s="21"/>
      <c r="Z531" s="55"/>
      <c r="AA531" s="55"/>
      <c r="AB531" s="55"/>
      <c r="AC531" s="55"/>
    </row>
    <row r="532" spans="1:29" ht="12.75" customHeight="1" x14ac:dyDescent="0.4">
      <c r="A532" s="2"/>
      <c r="B532" s="82"/>
      <c r="G532" s="21"/>
      <c r="K532" s="21"/>
      <c r="Z532" s="55"/>
      <c r="AA532" s="55"/>
      <c r="AB532" s="55"/>
      <c r="AC532" s="55"/>
    </row>
    <row r="533" spans="1:29" ht="12.75" customHeight="1" x14ac:dyDescent="0.4">
      <c r="A533" s="2"/>
      <c r="B533" s="82"/>
      <c r="G533" s="21"/>
      <c r="K533" s="21"/>
      <c r="Z533" s="55"/>
      <c r="AA533" s="55"/>
      <c r="AB533" s="55"/>
      <c r="AC533" s="55"/>
    </row>
    <row r="534" spans="1:29" ht="12.75" customHeight="1" x14ac:dyDescent="0.4">
      <c r="A534" s="2"/>
      <c r="B534" s="82"/>
      <c r="G534" s="21"/>
      <c r="K534" s="21"/>
      <c r="Z534" s="55"/>
      <c r="AA534" s="55"/>
      <c r="AB534" s="55"/>
      <c r="AC534" s="55"/>
    </row>
    <row r="535" spans="1:29" ht="12.75" customHeight="1" x14ac:dyDescent="0.4">
      <c r="A535" s="2"/>
      <c r="B535" s="82"/>
      <c r="G535" s="21"/>
      <c r="K535" s="21"/>
      <c r="Z535" s="55"/>
      <c r="AA535" s="55"/>
      <c r="AB535" s="55"/>
      <c r="AC535" s="55"/>
    </row>
    <row r="536" spans="1:29" ht="12.75" customHeight="1" x14ac:dyDescent="0.4">
      <c r="A536" s="2"/>
      <c r="B536" s="82"/>
      <c r="G536" s="21"/>
      <c r="K536" s="21"/>
      <c r="Z536" s="55"/>
      <c r="AA536" s="55"/>
      <c r="AB536" s="55"/>
      <c r="AC536" s="55"/>
    </row>
    <row r="537" spans="1:29" ht="12.75" customHeight="1" x14ac:dyDescent="0.4">
      <c r="A537" s="2"/>
      <c r="B537" s="82"/>
      <c r="G537" s="21"/>
      <c r="K537" s="21"/>
      <c r="Z537" s="55"/>
      <c r="AA537" s="55"/>
      <c r="AB537" s="55"/>
      <c r="AC537" s="55"/>
    </row>
    <row r="538" spans="1:29" ht="12.75" customHeight="1" x14ac:dyDescent="0.4">
      <c r="A538" s="2"/>
      <c r="B538" s="82"/>
      <c r="G538" s="21"/>
      <c r="K538" s="21"/>
      <c r="Z538" s="55"/>
      <c r="AA538" s="55"/>
      <c r="AB538" s="55"/>
      <c r="AC538" s="55"/>
    </row>
    <row r="539" spans="1:29" ht="12.75" customHeight="1" x14ac:dyDescent="0.4">
      <c r="A539" s="2"/>
      <c r="B539" s="82"/>
      <c r="G539" s="21"/>
      <c r="K539" s="21"/>
      <c r="Z539" s="55"/>
      <c r="AA539" s="55"/>
      <c r="AB539" s="55"/>
      <c r="AC539" s="55"/>
    </row>
    <row r="540" spans="1:29" ht="12.75" customHeight="1" x14ac:dyDescent="0.4">
      <c r="A540" s="2"/>
      <c r="B540" s="82"/>
      <c r="G540" s="21"/>
      <c r="K540" s="21"/>
      <c r="Z540" s="55"/>
      <c r="AA540" s="55"/>
      <c r="AB540" s="55"/>
      <c r="AC540" s="55"/>
    </row>
    <row r="541" spans="1:29" ht="12.75" customHeight="1" x14ac:dyDescent="0.4">
      <c r="A541" s="2"/>
      <c r="B541" s="82"/>
      <c r="G541" s="21"/>
      <c r="K541" s="21"/>
      <c r="Z541" s="55"/>
      <c r="AA541" s="55"/>
      <c r="AB541" s="55"/>
      <c r="AC541" s="55"/>
    </row>
    <row r="542" spans="1:29" ht="12.75" customHeight="1" x14ac:dyDescent="0.4">
      <c r="A542" s="2"/>
      <c r="B542" s="82"/>
      <c r="G542" s="21"/>
      <c r="K542" s="21"/>
      <c r="Z542" s="55"/>
      <c r="AA542" s="55"/>
      <c r="AB542" s="55"/>
      <c r="AC542" s="55"/>
    </row>
    <row r="543" spans="1:29" ht="12.75" customHeight="1" x14ac:dyDescent="0.4">
      <c r="A543" s="2"/>
      <c r="B543" s="82"/>
      <c r="G543" s="21"/>
      <c r="K543" s="21"/>
      <c r="Z543" s="55"/>
      <c r="AA543" s="55"/>
      <c r="AB543" s="55"/>
      <c r="AC543" s="55"/>
    </row>
    <row r="544" spans="1:29" ht="12.75" customHeight="1" x14ac:dyDescent="0.4">
      <c r="A544" s="2"/>
      <c r="B544" s="82"/>
      <c r="G544" s="21"/>
      <c r="K544" s="21"/>
      <c r="Z544" s="55"/>
      <c r="AA544" s="55"/>
      <c r="AB544" s="55"/>
      <c r="AC544" s="55"/>
    </row>
    <row r="545" spans="1:29" ht="12.75" customHeight="1" x14ac:dyDescent="0.4">
      <c r="A545" s="2"/>
      <c r="B545" s="82"/>
      <c r="G545" s="21"/>
      <c r="K545" s="21"/>
      <c r="Z545" s="55"/>
      <c r="AA545" s="55"/>
      <c r="AB545" s="55"/>
      <c r="AC545" s="55"/>
    </row>
    <row r="546" spans="1:29" ht="12.75" customHeight="1" x14ac:dyDescent="0.4">
      <c r="A546" s="2"/>
      <c r="B546" s="82"/>
      <c r="G546" s="21"/>
      <c r="K546" s="21"/>
      <c r="Z546" s="55"/>
      <c r="AA546" s="55"/>
      <c r="AB546" s="55"/>
      <c r="AC546" s="55"/>
    </row>
    <row r="547" spans="1:29" ht="12.75" customHeight="1" x14ac:dyDescent="0.4">
      <c r="A547" s="2"/>
      <c r="B547" s="82"/>
      <c r="G547" s="21"/>
      <c r="K547" s="21"/>
      <c r="Z547" s="55"/>
      <c r="AA547" s="55"/>
      <c r="AB547" s="55"/>
      <c r="AC547" s="55"/>
    </row>
    <row r="548" spans="1:29" ht="12.75" customHeight="1" x14ac:dyDescent="0.4">
      <c r="A548" s="2"/>
      <c r="B548" s="82"/>
      <c r="G548" s="21"/>
      <c r="K548" s="21"/>
      <c r="Z548" s="55"/>
      <c r="AA548" s="55"/>
      <c r="AB548" s="55"/>
      <c r="AC548" s="55"/>
    </row>
    <row r="549" spans="1:29" ht="12.75" customHeight="1" x14ac:dyDescent="0.4">
      <c r="A549" s="2"/>
      <c r="B549" s="82"/>
      <c r="G549" s="21"/>
      <c r="K549" s="21"/>
      <c r="Z549" s="55"/>
      <c r="AA549" s="55"/>
      <c r="AB549" s="55"/>
      <c r="AC549" s="55"/>
    </row>
    <row r="550" spans="1:29" ht="12.75" customHeight="1" x14ac:dyDescent="0.4">
      <c r="A550" s="2"/>
      <c r="B550" s="82"/>
      <c r="G550" s="21"/>
      <c r="K550" s="21"/>
      <c r="Z550" s="55"/>
      <c r="AA550" s="55"/>
      <c r="AB550" s="55"/>
      <c r="AC550" s="55"/>
    </row>
    <row r="551" spans="1:29" ht="12.75" customHeight="1" x14ac:dyDescent="0.4">
      <c r="A551" s="2"/>
      <c r="B551" s="82"/>
      <c r="G551" s="21"/>
      <c r="K551" s="21"/>
      <c r="Z551" s="55"/>
      <c r="AA551" s="55"/>
      <c r="AB551" s="55"/>
      <c r="AC551" s="55"/>
    </row>
    <row r="552" spans="1:29" ht="12.75" customHeight="1" x14ac:dyDescent="0.4">
      <c r="A552" s="2"/>
      <c r="B552" s="82"/>
      <c r="G552" s="21"/>
      <c r="K552" s="21"/>
      <c r="Z552" s="55"/>
      <c r="AA552" s="55"/>
      <c r="AB552" s="55"/>
      <c r="AC552" s="55"/>
    </row>
    <row r="553" spans="1:29" ht="12.75" customHeight="1" x14ac:dyDescent="0.4">
      <c r="A553" s="2"/>
      <c r="B553" s="82"/>
      <c r="G553" s="21"/>
      <c r="K553" s="21"/>
      <c r="Z553" s="55"/>
      <c r="AA553" s="55"/>
      <c r="AB553" s="55"/>
      <c r="AC553" s="55"/>
    </row>
    <row r="554" spans="1:29" ht="12.75" customHeight="1" x14ac:dyDescent="0.4">
      <c r="A554" s="2"/>
      <c r="B554" s="82"/>
      <c r="G554" s="21"/>
      <c r="K554" s="21"/>
      <c r="Z554" s="55"/>
      <c r="AA554" s="55"/>
      <c r="AB554" s="55"/>
      <c r="AC554" s="55"/>
    </row>
    <row r="555" spans="1:29" ht="12.75" customHeight="1" x14ac:dyDescent="0.4">
      <c r="A555" s="2"/>
      <c r="B555" s="82"/>
      <c r="G555" s="21"/>
      <c r="K555" s="21"/>
      <c r="Z555" s="55"/>
      <c r="AA555" s="55"/>
      <c r="AB555" s="55"/>
      <c r="AC555" s="55"/>
    </row>
    <row r="556" spans="1:29" ht="12.75" customHeight="1" x14ac:dyDescent="0.4">
      <c r="A556" s="2"/>
      <c r="B556" s="82"/>
      <c r="G556" s="21"/>
      <c r="K556" s="21"/>
      <c r="Z556" s="55"/>
      <c r="AA556" s="55"/>
      <c r="AB556" s="55"/>
      <c r="AC556" s="55"/>
    </row>
    <row r="557" spans="1:29" ht="12.75" customHeight="1" x14ac:dyDescent="0.4">
      <c r="A557" s="2"/>
      <c r="B557" s="82"/>
      <c r="G557" s="21"/>
      <c r="K557" s="21"/>
      <c r="Z557" s="55"/>
      <c r="AA557" s="55"/>
      <c r="AB557" s="55"/>
      <c r="AC557" s="55"/>
    </row>
    <row r="558" spans="1:29" ht="12.75" customHeight="1" x14ac:dyDescent="0.4">
      <c r="A558" s="2"/>
      <c r="B558" s="82"/>
      <c r="G558" s="21"/>
      <c r="K558" s="21"/>
      <c r="Z558" s="55"/>
      <c r="AA558" s="55"/>
      <c r="AB558" s="55"/>
      <c r="AC558" s="55"/>
    </row>
    <row r="559" spans="1:29" ht="12.75" customHeight="1" x14ac:dyDescent="0.4">
      <c r="A559" s="2"/>
      <c r="B559" s="82"/>
      <c r="G559" s="21"/>
      <c r="K559" s="21"/>
      <c r="Z559" s="55"/>
      <c r="AA559" s="55"/>
      <c r="AB559" s="55"/>
      <c r="AC559" s="55"/>
    </row>
    <row r="560" spans="1:29" ht="12.75" customHeight="1" x14ac:dyDescent="0.4">
      <c r="A560" s="2"/>
      <c r="B560" s="82"/>
      <c r="G560" s="21"/>
      <c r="K560" s="21"/>
      <c r="Z560" s="55"/>
      <c r="AA560" s="55"/>
      <c r="AB560" s="55"/>
      <c r="AC560" s="55"/>
    </row>
    <row r="561" spans="1:29" ht="12.75" customHeight="1" x14ac:dyDescent="0.4">
      <c r="A561" s="2"/>
      <c r="B561" s="82"/>
      <c r="G561" s="21"/>
      <c r="K561" s="21"/>
      <c r="Z561" s="55"/>
      <c r="AA561" s="55"/>
      <c r="AB561" s="55"/>
      <c r="AC561" s="55"/>
    </row>
    <row r="562" spans="1:29" ht="12.75" customHeight="1" x14ac:dyDescent="0.4">
      <c r="A562" s="2"/>
      <c r="B562" s="82"/>
      <c r="G562" s="21"/>
      <c r="K562" s="21"/>
      <c r="Z562" s="55"/>
      <c r="AA562" s="55"/>
      <c r="AB562" s="55"/>
      <c r="AC562" s="55"/>
    </row>
    <row r="563" spans="1:29" ht="12.75" customHeight="1" x14ac:dyDescent="0.4">
      <c r="A563" s="2"/>
      <c r="B563" s="82"/>
      <c r="G563" s="21"/>
      <c r="K563" s="21"/>
      <c r="Z563" s="55"/>
      <c r="AA563" s="55"/>
      <c r="AB563" s="55"/>
      <c r="AC563" s="55"/>
    </row>
    <row r="564" spans="1:29" ht="12.75" customHeight="1" x14ac:dyDescent="0.4">
      <c r="A564" s="2"/>
      <c r="B564" s="82"/>
      <c r="G564" s="21"/>
      <c r="K564" s="21"/>
      <c r="Z564" s="55"/>
      <c r="AA564" s="55"/>
      <c r="AB564" s="55"/>
      <c r="AC564" s="55"/>
    </row>
    <row r="565" spans="1:29" ht="12.75" customHeight="1" x14ac:dyDescent="0.4">
      <c r="A565" s="2"/>
      <c r="B565" s="82"/>
      <c r="G565" s="21"/>
      <c r="K565" s="21"/>
      <c r="Z565" s="55"/>
      <c r="AA565" s="55"/>
      <c r="AB565" s="55"/>
      <c r="AC565" s="55"/>
    </row>
    <row r="566" spans="1:29" ht="12.75" customHeight="1" x14ac:dyDescent="0.4">
      <c r="A566" s="2"/>
      <c r="B566" s="82"/>
      <c r="G566" s="21"/>
      <c r="K566" s="21"/>
      <c r="Z566" s="55"/>
      <c r="AA566" s="55"/>
      <c r="AB566" s="55"/>
      <c r="AC566" s="55"/>
    </row>
    <row r="567" spans="1:29" ht="12.75" customHeight="1" x14ac:dyDescent="0.4">
      <c r="A567" s="2"/>
      <c r="B567" s="82"/>
      <c r="G567" s="21"/>
      <c r="K567" s="21"/>
      <c r="Z567" s="55"/>
      <c r="AA567" s="55"/>
      <c r="AB567" s="55"/>
      <c r="AC567" s="55"/>
    </row>
    <row r="568" spans="1:29" ht="12.75" customHeight="1" x14ac:dyDescent="0.4">
      <c r="A568" s="2"/>
      <c r="B568" s="82"/>
      <c r="G568" s="21"/>
      <c r="K568" s="21"/>
      <c r="Z568" s="55"/>
      <c r="AA568" s="55"/>
      <c r="AB568" s="55"/>
      <c r="AC568" s="55"/>
    </row>
    <row r="569" spans="1:29" ht="12.75" customHeight="1" x14ac:dyDescent="0.4">
      <c r="A569" s="2"/>
      <c r="B569" s="82"/>
      <c r="G569" s="21"/>
      <c r="K569" s="21"/>
      <c r="Z569" s="55"/>
      <c r="AA569" s="55"/>
      <c r="AB569" s="55"/>
      <c r="AC569" s="55"/>
    </row>
    <row r="570" spans="1:29" ht="12.75" customHeight="1" x14ac:dyDescent="0.4">
      <c r="A570" s="2"/>
      <c r="B570" s="82"/>
      <c r="G570" s="21"/>
      <c r="K570" s="21"/>
      <c r="Z570" s="55"/>
      <c r="AA570" s="55"/>
      <c r="AB570" s="55"/>
      <c r="AC570" s="55"/>
    </row>
    <row r="571" spans="1:29" ht="12.75" customHeight="1" x14ac:dyDescent="0.4">
      <c r="A571" s="2"/>
      <c r="B571" s="82"/>
      <c r="G571" s="21"/>
      <c r="K571" s="21"/>
      <c r="Z571" s="55"/>
      <c r="AA571" s="55"/>
      <c r="AB571" s="55"/>
      <c r="AC571" s="55"/>
    </row>
    <row r="572" spans="1:29" ht="12.75" customHeight="1" x14ac:dyDescent="0.4">
      <c r="A572" s="2"/>
      <c r="B572" s="82"/>
      <c r="G572" s="21"/>
      <c r="K572" s="21"/>
      <c r="Z572" s="55"/>
      <c r="AA572" s="55"/>
      <c r="AB572" s="55"/>
      <c r="AC572" s="55"/>
    </row>
    <row r="573" spans="1:29" ht="12.75" customHeight="1" x14ac:dyDescent="0.4">
      <c r="A573" s="2"/>
      <c r="B573" s="82"/>
      <c r="G573" s="21"/>
      <c r="K573" s="21"/>
      <c r="Z573" s="55"/>
      <c r="AA573" s="55"/>
      <c r="AB573" s="55"/>
      <c r="AC573" s="55"/>
    </row>
    <row r="574" spans="1:29" ht="12.75" customHeight="1" x14ac:dyDescent="0.4">
      <c r="A574" s="2"/>
      <c r="B574" s="82"/>
      <c r="G574" s="21"/>
      <c r="K574" s="21"/>
      <c r="Z574" s="55"/>
      <c r="AA574" s="55"/>
      <c r="AB574" s="55"/>
      <c r="AC574" s="55"/>
    </row>
    <row r="575" spans="1:29" ht="12.75" customHeight="1" x14ac:dyDescent="0.4">
      <c r="A575" s="2"/>
      <c r="B575" s="82"/>
      <c r="G575" s="21"/>
      <c r="K575" s="21"/>
      <c r="Z575" s="55"/>
      <c r="AA575" s="55"/>
      <c r="AB575" s="55"/>
      <c r="AC575" s="55"/>
    </row>
    <row r="576" spans="1:29" ht="12.75" customHeight="1" x14ac:dyDescent="0.4">
      <c r="A576" s="2"/>
      <c r="B576" s="82"/>
      <c r="G576" s="21"/>
      <c r="K576" s="21"/>
      <c r="Z576" s="55"/>
      <c r="AA576" s="55"/>
      <c r="AB576" s="55"/>
      <c r="AC576" s="55"/>
    </row>
    <row r="577" spans="1:29" ht="12.75" customHeight="1" x14ac:dyDescent="0.4">
      <c r="A577" s="2"/>
      <c r="B577" s="82"/>
      <c r="G577" s="21"/>
      <c r="K577" s="21"/>
      <c r="Z577" s="55"/>
      <c r="AA577" s="55"/>
      <c r="AB577" s="55"/>
      <c r="AC577" s="55"/>
    </row>
    <row r="578" spans="1:29" ht="12.75" customHeight="1" x14ac:dyDescent="0.4">
      <c r="A578" s="2"/>
      <c r="B578" s="82"/>
      <c r="G578" s="21"/>
      <c r="K578" s="21"/>
      <c r="Z578" s="55"/>
      <c r="AA578" s="55"/>
      <c r="AB578" s="55"/>
      <c r="AC578" s="55"/>
    </row>
    <row r="579" spans="1:29" ht="12.75" customHeight="1" x14ac:dyDescent="0.4">
      <c r="A579" s="2"/>
      <c r="B579" s="82"/>
      <c r="G579" s="21"/>
      <c r="K579" s="21"/>
      <c r="Z579" s="55"/>
      <c r="AA579" s="55"/>
      <c r="AB579" s="55"/>
      <c r="AC579" s="55"/>
    </row>
    <row r="580" spans="1:29" ht="12.75" customHeight="1" x14ac:dyDescent="0.4">
      <c r="A580" s="2"/>
      <c r="B580" s="82"/>
      <c r="G580" s="21"/>
      <c r="K580" s="21"/>
      <c r="Z580" s="55"/>
      <c r="AA580" s="55"/>
      <c r="AB580" s="55"/>
      <c r="AC580" s="55"/>
    </row>
    <row r="581" spans="1:29" ht="12.75" customHeight="1" x14ac:dyDescent="0.4">
      <c r="A581" s="2"/>
      <c r="B581" s="82"/>
      <c r="G581" s="21"/>
      <c r="K581" s="21"/>
      <c r="Z581" s="55"/>
      <c r="AA581" s="55"/>
      <c r="AB581" s="55"/>
      <c r="AC581" s="55"/>
    </row>
    <row r="582" spans="1:29" ht="12.75" customHeight="1" x14ac:dyDescent="0.4">
      <c r="A582" s="2"/>
      <c r="B582" s="82"/>
      <c r="G582" s="21"/>
      <c r="K582" s="21"/>
      <c r="Z582" s="55"/>
      <c r="AA582" s="55"/>
      <c r="AB582" s="55"/>
      <c r="AC582" s="55"/>
    </row>
    <row r="583" spans="1:29" ht="12.75" customHeight="1" x14ac:dyDescent="0.4">
      <c r="A583" s="2"/>
      <c r="B583" s="82"/>
      <c r="G583" s="21"/>
      <c r="K583" s="21"/>
      <c r="Z583" s="55"/>
      <c r="AA583" s="55"/>
      <c r="AB583" s="55"/>
      <c r="AC583" s="55"/>
    </row>
    <row r="584" spans="1:29" ht="12.75" customHeight="1" x14ac:dyDescent="0.4">
      <c r="A584" s="2"/>
      <c r="B584" s="82"/>
      <c r="G584" s="21"/>
      <c r="K584" s="21"/>
      <c r="Z584" s="55"/>
      <c r="AA584" s="55"/>
      <c r="AB584" s="55"/>
      <c r="AC584" s="55"/>
    </row>
    <row r="585" spans="1:29" ht="12.75" customHeight="1" x14ac:dyDescent="0.4">
      <c r="A585" s="2"/>
      <c r="B585" s="82"/>
      <c r="G585" s="21"/>
      <c r="K585" s="21"/>
      <c r="Z585" s="55"/>
      <c r="AA585" s="55"/>
      <c r="AB585" s="55"/>
      <c r="AC585" s="55"/>
    </row>
    <row r="586" spans="1:29" ht="12.75" customHeight="1" x14ac:dyDescent="0.4">
      <c r="A586" s="2"/>
      <c r="B586" s="82"/>
      <c r="G586" s="21"/>
      <c r="K586" s="21"/>
      <c r="Z586" s="55"/>
      <c r="AA586" s="55"/>
      <c r="AB586" s="55"/>
      <c r="AC586" s="55"/>
    </row>
    <row r="587" spans="1:29" ht="12.75" customHeight="1" x14ac:dyDescent="0.4">
      <c r="A587" s="2"/>
      <c r="B587" s="82"/>
      <c r="G587" s="21"/>
      <c r="K587" s="21"/>
      <c r="Z587" s="55"/>
      <c r="AA587" s="55"/>
      <c r="AB587" s="55"/>
      <c r="AC587" s="55"/>
    </row>
    <row r="588" spans="1:29" ht="12.75" customHeight="1" x14ac:dyDescent="0.4">
      <c r="A588" s="2"/>
      <c r="B588" s="82"/>
      <c r="G588" s="21"/>
      <c r="K588" s="21"/>
      <c r="Z588" s="55"/>
      <c r="AA588" s="55"/>
      <c r="AB588" s="55"/>
      <c r="AC588" s="55"/>
    </row>
    <row r="589" spans="1:29" ht="12.75" customHeight="1" x14ac:dyDescent="0.4">
      <c r="A589" s="2"/>
      <c r="B589" s="82"/>
      <c r="G589" s="21"/>
      <c r="K589" s="21"/>
      <c r="Z589" s="55"/>
      <c r="AA589" s="55"/>
      <c r="AB589" s="55"/>
      <c r="AC589" s="55"/>
    </row>
    <row r="590" spans="1:29" ht="12.75" customHeight="1" x14ac:dyDescent="0.4">
      <c r="A590" s="2"/>
      <c r="B590" s="82"/>
      <c r="G590" s="21"/>
      <c r="K590" s="21"/>
      <c r="Z590" s="55"/>
      <c r="AA590" s="55"/>
      <c r="AB590" s="55"/>
      <c r="AC590" s="55"/>
    </row>
    <row r="591" spans="1:29" ht="12.75" customHeight="1" x14ac:dyDescent="0.4">
      <c r="A591" s="2"/>
      <c r="B591" s="82"/>
      <c r="G591" s="21"/>
      <c r="K591" s="21"/>
      <c r="Z591" s="55"/>
      <c r="AA591" s="55"/>
      <c r="AB591" s="55"/>
      <c r="AC591" s="55"/>
    </row>
    <row r="592" spans="1:29" ht="12.75" customHeight="1" x14ac:dyDescent="0.4">
      <c r="A592" s="2"/>
      <c r="B592" s="82"/>
      <c r="G592" s="21"/>
      <c r="K592" s="21"/>
      <c r="Z592" s="55"/>
      <c r="AA592" s="55"/>
      <c r="AB592" s="55"/>
      <c r="AC592" s="55"/>
    </row>
    <row r="593" spans="1:29" ht="12.75" customHeight="1" x14ac:dyDescent="0.4">
      <c r="A593" s="2"/>
      <c r="B593" s="82"/>
      <c r="G593" s="21"/>
      <c r="K593" s="21"/>
      <c r="Z593" s="55"/>
      <c r="AA593" s="55"/>
      <c r="AB593" s="55"/>
      <c r="AC593" s="55"/>
    </row>
    <row r="594" spans="1:29" ht="12.75" customHeight="1" x14ac:dyDescent="0.4">
      <c r="A594" s="2"/>
      <c r="B594" s="82"/>
      <c r="G594" s="21"/>
      <c r="K594" s="21"/>
      <c r="Z594" s="55"/>
      <c r="AA594" s="55"/>
      <c r="AB594" s="55"/>
      <c r="AC594" s="55"/>
    </row>
    <row r="595" spans="1:29" ht="12.75" customHeight="1" x14ac:dyDescent="0.4">
      <c r="A595" s="2"/>
      <c r="B595" s="82"/>
      <c r="G595" s="21"/>
      <c r="K595" s="21"/>
      <c r="Z595" s="55"/>
      <c r="AA595" s="55"/>
      <c r="AB595" s="55"/>
      <c r="AC595" s="55"/>
    </row>
    <row r="596" spans="1:29" ht="12.75" customHeight="1" x14ac:dyDescent="0.4">
      <c r="A596" s="2"/>
      <c r="B596" s="82"/>
      <c r="G596" s="21"/>
      <c r="K596" s="21"/>
      <c r="Z596" s="55"/>
      <c r="AA596" s="55"/>
      <c r="AB596" s="55"/>
      <c r="AC596" s="55"/>
    </row>
    <row r="597" spans="1:29" ht="12.75" customHeight="1" x14ac:dyDescent="0.4">
      <c r="A597" s="2"/>
      <c r="B597" s="82"/>
      <c r="G597" s="21"/>
      <c r="K597" s="21"/>
      <c r="Z597" s="55"/>
      <c r="AA597" s="55"/>
      <c r="AB597" s="55"/>
      <c r="AC597" s="55"/>
    </row>
    <row r="598" spans="1:29" ht="12.75" customHeight="1" x14ac:dyDescent="0.4">
      <c r="A598" s="2"/>
      <c r="B598" s="82"/>
      <c r="G598" s="21"/>
      <c r="K598" s="21"/>
      <c r="Z598" s="55"/>
      <c r="AA598" s="55"/>
      <c r="AB598" s="55"/>
      <c r="AC598" s="55"/>
    </row>
    <row r="599" spans="1:29" ht="12.75" customHeight="1" x14ac:dyDescent="0.4">
      <c r="A599" s="2"/>
      <c r="B599" s="82"/>
      <c r="G599" s="21"/>
      <c r="K599" s="21"/>
      <c r="Z599" s="55"/>
      <c r="AA599" s="55"/>
      <c r="AB599" s="55"/>
      <c r="AC599" s="55"/>
    </row>
    <row r="600" spans="1:29" ht="12.75" customHeight="1" x14ac:dyDescent="0.4">
      <c r="A600" s="2"/>
      <c r="B600" s="82"/>
      <c r="G600" s="21"/>
      <c r="K600" s="21"/>
      <c r="Z600" s="55"/>
      <c r="AA600" s="55"/>
      <c r="AB600" s="55"/>
      <c r="AC600" s="55"/>
    </row>
    <row r="601" spans="1:29" ht="12.75" customHeight="1" x14ac:dyDescent="0.4">
      <c r="A601" s="2"/>
      <c r="B601" s="82"/>
      <c r="G601" s="21"/>
      <c r="K601" s="21"/>
      <c r="Z601" s="55"/>
      <c r="AA601" s="55"/>
      <c r="AB601" s="55"/>
      <c r="AC601" s="55"/>
    </row>
    <row r="602" spans="1:29" ht="12.75" customHeight="1" x14ac:dyDescent="0.4">
      <c r="A602" s="2"/>
      <c r="B602" s="82"/>
      <c r="G602" s="21"/>
      <c r="K602" s="21"/>
      <c r="Z602" s="55"/>
      <c r="AA602" s="55"/>
      <c r="AB602" s="55"/>
      <c r="AC602" s="55"/>
    </row>
    <row r="603" spans="1:29" ht="12.75" customHeight="1" x14ac:dyDescent="0.4">
      <c r="A603" s="2"/>
      <c r="B603" s="82"/>
      <c r="G603" s="21"/>
      <c r="K603" s="21"/>
      <c r="Z603" s="55"/>
      <c r="AA603" s="55"/>
      <c r="AB603" s="55"/>
      <c r="AC603" s="55"/>
    </row>
    <row r="604" spans="1:29" ht="12.75" customHeight="1" x14ac:dyDescent="0.4">
      <c r="A604" s="2"/>
      <c r="B604" s="82"/>
      <c r="G604" s="21"/>
      <c r="K604" s="21"/>
      <c r="Z604" s="55"/>
      <c r="AA604" s="55"/>
      <c r="AB604" s="55"/>
      <c r="AC604" s="55"/>
    </row>
    <row r="605" spans="1:29" ht="12.75" customHeight="1" x14ac:dyDescent="0.4">
      <c r="A605" s="2"/>
      <c r="B605" s="82"/>
      <c r="G605" s="21"/>
      <c r="K605" s="21"/>
      <c r="Z605" s="55"/>
      <c r="AA605" s="55"/>
      <c r="AB605" s="55"/>
      <c r="AC605" s="55"/>
    </row>
    <row r="606" spans="1:29" ht="12.75" customHeight="1" x14ac:dyDescent="0.4">
      <c r="A606" s="2"/>
      <c r="B606" s="82"/>
      <c r="G606" s="21"/>
      <c r="K606" s="21"/>
      <c r="Z606" s="55"/>
      <c r="AA606" s="55"/>
      <c r="AB606" s="55"/>
      <c r="AC606" s="55"/>
    </row>
    <row r="607" spans="1:29" ht="12.75" customHeight="1" x14ac:dyDescent="0.4">
      <c r="A607" s="2"/>
      <c r="B607" s="82"/>
      <c r="G607" s="21"/>
      <c r="K607" s="21"/>
      <c r="Z607" s="55"/>
      <c r="AA607" s="55"/>
      <c r="AB607" s="55"/>
      <c r="AC607" s="55"/>
    </row>
    <row r="608" spans="1:29" ht="12.75" customHeight="1" x14ac:dyDescent="0.4">
      <c r="A608" s="2"/>
      <c r="B608" s="82"/>
      <c r="G608" s="21"/>
      <c r="K608" s="21"/>
      <c r="Z608" s="55"/>
      <c r="AA608" s="55"/>
      <c r="AB608" s="55"/>
      <c r="AC608" s="55"/>
    </row>
    <row r="609" spans="1:29" ht="12.75" customHeight="1" x14ac:dyDescent="0.4">
      <c r="A609" s="2"/>
      <c r="B609" s="82"/>
      <c r="G609" s="21"/>
      <c r="K609" s="21"/>
      <c r="Z609" s="55"/>
      <c r="AA609" s="55"/>
      <c r="AB609" s="55"/>
      <c r="AC609" s="55"/>
    </row>
    <row r="610" spans="1:29" ht="12.75" customHeight="1" x14ac:dyDescent="0.4">
      <c r="A610" s="2"/>
      <c r="B610" s="82"/>
      <c r="G610" s="21"/>
      <c r="K610" s="21"/>
      <c r="Z610" s="55"/>
      <c r="AA610" s="55"/>
      <c r="AB610" s="55"/>
      <c r="AC610" s="55"/>
    </row>
    <row r="611" spans="1:29" ht="12.75" customHeight="1" x14ac:dyDescent="0.4">
      <c r="A611" s="2"/>
      <c r="B611" s="82"/>
      <c r="G611" s="21"/>
      <c r="K611" s="21"/>
      <c r="Z611" s="55"/>
      <c r="AA611" s="55"/>
      <c r="AB611" s="55"/>
      <c r="AC611" s="55"/>
    </row>
    <row r="612" spans="1:29" ht="12.75" customHeight="1" x14ac:dyDescent="0.4">
      <c r="A612" s="2"/>
      <c r="B612" s="82"/>
      <c r="G612" s="21"/>
      <c r="K612" s="21"/>
      <c r="Z612" s="55"/>
      <c r="AA612" s="55"/>
      <c r="AB612" s="55"/>
      <c r="AC612" s="55"/>
    </row>
    <row r="613" spans="1:29" ht="12.75" customHeight="1" x14ac:dyDescent="0.4">
      <c r="A613" s="2"/>
      <c r="B613" s="82"/>
      <c r="G613" s="21"/>
      <c r="K613" s="21"/>
      <c r="Z613" s="55"/>
      <c r="AA613" s="55"/>
      <c r="AB613" s="55"/>
      <c r="AC613" s="55"/>
    </row>
    <row r="614" spans="1:29" ht="12.75" customHeight="1" x14ac:dyDescent="0.4">
      <c r="A614" s="2"/>
      <c r="B614" s="82"/>
      <c r="G614" s="21"/>
      <c r="K614" s="21"/>
      <c r="Z614" s="55"/>
      <c r="AA614" s="55"/>
      <c r="AB614" s="55"/>
      <c r="AC614" s="55"/>
    </row>
    <row r="615" spans="1:29" ht="12.75" customHeight="1" x14ac:dyDescent="0.4">
      <c r="A615" s="2"/>
      <c r="B615" s="82"/>
      <c r="G615" s="21"/>
      <c r="K615" s="21"/>
      <c r="Z615" s="55"/>
      <c r="AA615" s="55"/>
      <c r="AB615" s="55"/>
      <c r="AC615" s="55"/>
    </row>
    <row r="616" spans="1:29" ht="12.75" customHeight="1" x14ac:dyDescent="0.4">
      <c r="A616" s="2"/>
      <c r="B616" s="82"/>
      <c r="G616" s="21"/>
      <c r="K616" s="21"/>
      <c r="Z616" s="55"/>
      <c r="AA616" s="55"/>
      <c r="AB616" s="55"/>
      <c r="AC616" s="55"/>
    </row>
    <row r="617" spans="1:29" ht="12.75" customHeight="1" x14ac:dyDescent="0.4">
      <c r="A617" s="2"/>
      <c r="B617" s="82"/>
      <c r="G617" s="21"/>
      <c r="K617" s="21"/>
      <c r="Z617" s="55"/>
      <c r="AA617" s="55"/>
      <c r="AB617" s="55"/>
      <c r="AC617" s="55"/>
    </row>
    <row r="618" spans="1:29" ht="12.75" customHeight="1" x14ac:dyDescent="0.4">
      <c r="A618" s="2"/>
      <c r="B618" s="82"/>
      <c r="G618" s="21"/>
      <c r="K618" s="21"/>
      <c r="Z618" s="55"/>
      <c r="AA618" s="55"/>
      <c r="AB618" s="55"/>
      <c r="AC618" s="55"/>
    </row>
    <row r="619" spans="1:29" ht="12.75" customHeight="1" x14ac:dyDescent="0.4">
      <c r="A619" s="2"/>
      <c r="B619" s="82"/>
      <c r="G619" s="21"/>
      <c r="K619" s="21"/>
      <c r="Z619" s="55"/>
      <c r="AA619" s="55"/>
      <c r="AB619" s="55"/>
      <c r="AC619" s="55"/>
    </row>
    <row r="620" spans="1:29" ht="12.75" customHeight="1" x14ac:dyDescent="0.4">
      <c r="A620" s="2"/>
      <c r="B620" s="82"/>
      <c r="G620" s="21"/>
      <c r="K620" s="21"/>
      <c r="Z620" s="55"/>
      <c r="AA620" s="55"/>
      <c r="AB620" s="55"/>
      <c r="AC620" s="55"/>
    </row>
    <row r="621" spans="1:29" ht="12.75" customHeight="1" x14ac:dyDescent="0.4">
      <c r="A621" s="2"/>
      <c r="B621" s="82"/>
      <c r="G621" s="21"/>
      <c r="K621" s="21"/>
      <c r="Z621" s="55"/>
      <c r="AA621" s="55"/>
      <c r="AB621" s="55"/>
      <c r="AC621" s="55"/>
    </row>
    <row r="622" spans="1:29" ht="12.75" customHeight="1" x14ac:dyDescent="0.4">
      <c r="A622" s="2"/>
      <c r="B622" s="82"/>
      <c r="G622" s="21"/>
      <c r="K622" s="21"/>
      <c r="Z622" s="55"/>
      <c r="AA622" s="55"/>
      <c r="AB622" s="55"/>
      <c r="AC622" s="55"/>
    </row>
    <row r="623" spans="1:29" ht="12.75" customHeight="1" x14ac:dyDescent="0.4">
      <c r="A623" s="2"/>
      <c r="B623" s="82"/>
      <c r="G623" s="21"/>
      <c r="K623" s="21"/>
      <c r="Z623" s="55"/>
      <c r="AA623" s="55"/>
      <c r="AB623" s="55"/>
      <c r="AC623" s="55"/>
    </row>
    <row r="624" spans="1:29" ht="12.75" customHeight="1" x14ac:dyDescent="0.4">
      <c r="A624" s="2"/>
      <c r="B624" s="82"/>
      <c r="G624" s="21"/>
      <c r="K624" s="21"/>
      <c r="Z624" s="55"/>
      <c r="AA624" s="55"/>
      <c r="AB624" s="55"/>
      <c r="AC624" s="55"/>
    </row>
    <row r="625" spans="1:29" ht="12.75" customHeight="1" x14ac:dyDescent="0.4">
      <c r="A625" s="2"/>
      <c r="B625" s="82"/>
      <c r="G625" s="21"/>
      <c r="K625" s="21"/>
      <c r="Z625" s="55"/>
      <c r="AA625" s="55"/>
      <c r="AB625" s="55"/>
      <c r="AC625" s="55"/>
    </row>
    <row r="626" spans="1:29" ht="12.75" customHeight="1" x14ac:dyDescent="0.4">
      <c r="A626" s="2"/>
      <c r="B626" s="82"/>
      <c r="G626" s="21"/>
      <c r="K626" s="21"/>
      <c r="Z626" s="55"/>
      <c r="AA626" s="55"/>
      <c r="AB626" s="55"/>
      <c r="AC626" s="55"/>
    </row>
    <row r="627" spans="1:29" ht="12.75" customHeight="1" x14ac:dyDescent="0.4">
      <c r="A627" s="2"/>
      <c r="B627" s="82"/>
      <c r="G627" s="21"/>
      <c r="K627" s="21"/>
      <c r="Z627" s="55"/>
      <c r="AA627" s="55"/>
      <c r="AB627" s="55"/>
      <c r="AC627" s="55"/>
    </row>
    <row r="628" spans="1:29" ht="12.75" customHeight="1" x14ac:dyDescent="0.4">
      <c r="A628" s="2"/>
      <c r="B628" s="82"/>
      <c r="G628" s="21"/>
      <c r="K628" s="21"/>
      <c r="Z628" s="55"/>
      <c r="AA628" s="55"/>
      <c r="AB628" s="55"/>
      <c r="AC628" s="55"/>
    </row>
    <row r="629" spans="1:29" ht="12.75" customHeight="1" x14ac:dyDescent="0.4">
      <c r="A629" s="2"/>
      <c r="B629" s="82"/>
      <c r="G629" s="21"/>
      <c r="K629" s="21"/>
      <c r="Z629" s="55"/>
      <c r="AA629" s="55"/>
      <c r="AB629" s="55"/>
      <c r="AC629" s="55"/>
    </row>
    <row r="630" spans="1:29" ht="12.75" customHeight="1" x14ac:dyDescent="0.4">
      <c r="A630" s="2"/>
      <c r="B630" s="82"/>
      <c r="G630" s="21"/>
      <c r="K630" s="21"/>
      <c r="Z630" s="55"/>
      <c r="AA630" s="55"/>
      <c r="AB630" s="55"/>
      <c r="AC630" s="55"/>
    </row>
    <row r="631" spans="1:29" ht="12.75" customHeight="1" x14ac:dyDescent="0.4">
      <c r="A631" s="2"/>
      <c r="B631" s="82"/>
      <c r="G631" s="21"/>
      <c r="K631" s="21"/>
      <c r="Z631" s="55"/>
      <c r="AA631" s="55"/>
      <c r="AB631" s="55"/>
      <c r="AC631" s="55"/>
    </row>
    <row r="632" spans="1:29" ht="12.75" customHeight="1" x14ac:dyDescent="0.4">
      <c r="A632" s="2"/>
      <c r="B632" s="82"/>
      <c r="G632" s="21"/>
      <c r="K632" s="21"/>
      <c r="Z632" s="55"/>
      <c r="AA632" s="55"/>
      <c r="AB632" s="55"/>
      <c r="AC632" s="55"/>
    </row>
    <row r="633" spans="1:29" ht="12.75" customHeight="1" x14ac:dyDescent="0.4">
      <c r="A633" s="2"/>
      <c r="B633" s="82"/>
      <c r="G633" s="21"/>
      <c r="K633" s="21"/>
      <c r="Z633" s="55"/>
      <c r="AA633" s="55"/>
      <c r="AB633" s="55"/>
      <c r="AC633" s="55"/>
    </row>
    <row r="634" spans="1:29" ht="12.75" customHeight="1" x14ac:dyDescent="0.4">
      <c r="A634" s="2"/>
      <c r="B634" s="82"/>
      <c r="G634" s="21"/>
      <c r="K634" s="21"/>
      <c r="Z634" s="55"/>
      <c r="AA634" s="55"/>
      <c r="AB634" s="55"/>
      <c r="AC634" s="55"/>
    </row>
    <row r="635" spans="1:29" ht="12.75" customHeight="1" x14ac:dyDescent="0.4">
      <c r="A635" s="2"/>
      <c r="B635" s="82"/>
      <c r="G635" s="21"/>
      <c r="K635" s="21"/>
      <c r="Z635" s="55"/>
      <c r="AA635" s="55"/>
      <c r="AB635" s="55"/>
      <c r="AC635" s="55"/>
    </row>
    <row r="636" spans="1:29" ht="12.75" customHeight="1" x14ac:dyDescent="0.4">
      <c r="A636" s="2"/>
      <c r="B636" s="82"/>
      <c r="G636" s="21"/>
      <c r="K636" s="21"/>
      <c r="Z636" s="55"/>
      <c r="AA636" s="55"/>
      <c r="AB636" s="55"/>
      <c r="AC636" s="55"/>
    </row>
    <row r="637" spans="1:29" ht="12.75" customHeight="1" x14ac:dyDescent="0.4">
      <c r="A637" s="2"/>
      <c r="B637" s="82"/>
      <c r="G637" s="21"/>
      <c r="K637" s="21"/>
      <c r="Z637" s="55"/>
      <c r="AA637" s="55"/>
      <c r="AB637" s="55"/>
      <c r="AC637" s="55"/>
    </row>
    <row r="638" spans="1:29" ht="12.75" customHeight="1" x14ac:dyDescent="0.4">
      <c r="A638" s="2"/>
      <c r="B638" s="82"/>
      <c r="G638" s="21"/>
      <c r="K638" s="21"/>
      <c r="Z638" s="55"/>
      <c r="AA638" s="55"/>
      <c r="AB638" s="55"/>
      <c r="AC638" s="55"/>
    </row>
    <row r="639" spans="1:29" ht="12.75" customHeight="1" x14ac:dyDescent="0.4">
      <c r="A639" s="2"/>
      <c r="B639" s="82"/>
      <c r="G639" s="21"/>
      <c r="K639" s="21"/>
      <c r="Z639" s="55"/>
      <c r="AA639" s="55"/>
      <c r="AB639" s="55"/>
      <c r="AC639" s="55"/>
    </row>
    <row r="640" spans="1:29" ht="12.75" customHeight="1" x14ac:dyDescent="0.4">
      <c r="A640" s="2"/>
      <c r="B640" s="82"/>
      <c r="G640" s="21"/>
      <c r="K640" s="21"/>
      <c r="Z640" s="55"/>
      <c r="AA640" s="55"/>
      <c r="AB640" s="55"/>
      <c r="AC640" s="55"/>
    </row>
    <row r="641" spans="1:29" ht="12.75" customHeight="1" x14ac:dyDescent="0.4">
      <c r="A641" s="2"/>
      <c r="B641" s="82"/>
      <c r="G641" s="21"/>
      <c r="K641" s="21"/>
      <c r="Z641" s="55"/>
      <c r="AA641" s="55"/>
      <c r="AB641" s="55"/>
      <c r="AC641" s="55"/>
    </row>
    <row r="642" spans="1:29" ht="12.75" customHeight="1" x14ac:dyDescent="0.4">
      <c r="A642" s="2"/>
      <c r="B642" s="82"/>
      <c r="G642" s="21"/>
      <c r="K642" s="21"/>
      <c r="Z642" s="55"/>
      <c r="AA642" s="55"/>
      <c r="AB642" s="55"/>
      <c r="AC642" s="55"/>
    </row>
    <row r="643" spans="1:29" ht="12.75" customHeight="1" x14ac:dyDescent="0.4">
      <c r="A643" s="2"/>
      <c r="B643" s="82"/>
      <c r="G643" s="21"/>
      <c r="K643" s="21"/>
      <c r="Z643" s="55"/>
      <c r="AA643" s="55"/>
      <c r="AB643" s="55"/>
      <c r="AC643" s="55"/>
    </row>
    <row r="644" spans="1:29" ht="12.75" customHeight="1" x14ac:dyDescent="0.4">
      <c r="A644" s="2"/>
      <c r="B644" s="82"/>
      <c r="G644" s="21"/>
      <c r="K644" s="21"/>
      <c r="Z644" s="55"/>
      <c r="AA644" s="55"/>
      <c r="AB644" s="55"/>
      <c r="AC644" s="55"/>
    </row>
    <row r="645" spans="1:29" ht="12.75" customHeight="1" x14ac:dyDescent="0.4">
      <c r="A645" s="2"/>
      <c r="B645" s="82"/>
      <c r="G645" s="21"/>
      <c r="K645" s="21"/>
      <c r="Z645" s="55"/>
      <c r="AA645" s="55"/>
      <c r="AB645" s="55"/>
      <c r="AC645" s="55"/>
    </row>
    <row r="646" spans="1:29" ht="12.75" customHeight="1" x14ac:dyDescent="0.4">
      <c r="A646" s="2"/>
      <c r="B646" s="82"/>
      <c r="G646" s="21"/>
      <c r="K646" s="21"/>
      <c r="Z646" s="55"/>
      <c r="AA646" s="55"/>
      <c r="AB646" s="55"/>
      <c r="AC646" s="55"/>
    </row>
    <row r="647" spans="1:29" ht="12.75" customHeight="1" x14ac:dyDescent="0.4">
      <c r="A647" s="2"/>
      <c r="B647" s="82"/>
      <c r="G647" s="21"/>
      <c r="K647" s="21"/>
      <c r="Z647" s="55"/>
      <c r="AA647" s="55"/>
      <c r="AB647" s="55"/>
      <c r="AC647" s="55"/>
    </row>
    <row r="648" spans="1:29" ht="12.75" customHeight="1" x14ac:dyDescent="0.4">
      <c r="A648" s="2"/>
      <c r="B648" s="82"/>
      <c r="G648" s="21"/>
      <c r="K648" s="21"/>
      <c r="Z648" s="55"/>
      <c r="AA648" s="55"/>
      <c r="AB648" s="55"/>
      <c r="AC648" s="55"/>
    </row>
    <row r="649" spans="1:29" ht="12.75" customHeight="1" x14ac:dyDescent="0.4">
      <c r="A649" s="2"/>
      <c r="B649" s="82"/>
      <c r="G649" s="21"/>
      <c r="K649" s="21"/>
      <c r="Z649" s="55"/>
      <c r="AA649" s="55"/>
      <c r="AB649" s="55"/>
      <c r="AC649" s="55"/>
    </row>
    <row r="650" spans="1:29" ht="12.75" customHeight="1" x14ac:dyDescent="0.4">
      <c r="A650" s="2"/>
      <c r="B650" s="82"/>
      <c r="G650" s="21"/>
      <c r="K650" s="21"/>
      <c r="Z650" s="55"/>
      <c r="AA650" s="55"/>
      <c r="AB650" s="55"/>
      <c r="AC650" s="55"/>
    </row>
    <row r="651" spans="1:29" ht="12.75" customHeight="1" x14ac:dyDescent="0.4">
      <c r="A651" s="2"/>
      <c r="B651" s="82"/>
      <c r="G651" s="21"/>
      <c r="K651" s="21"/>
      <c r="Z651" s="55"/>
      <c r="AA651" s="55"/>
      <c r="AB651" s="55"/>
      <c r="AC651" s="55"/>
    </row>
    <row r="652" spans="1:29" ht="12.75" customHeight="1" x14ac:dyDescent="0.4">
      <c r="A652" s="2"/>
      <c r="B652" s="82"/>
      <c r="G652" s="21"/>
      <c r="K652" s="21"/>
      <c r="Z652" s="55"/>
      <c r="AA652" s="55"/>
      <c r="AB652" s="55"/>
      <c r="AC652" s="55"/>
    </row>
    <row r="653" spans="1:29" ht="12.75" customHeight="1" x14ac:dyDescent="0.4">
      <c r="A653" s="2"/>
      <c r="B653" s="82"/>
      <c r="G653" s="21"/>
      <c r="K653" s="21"/>
      <c r="Z653" s="55"/>
      <c r="AA653" s="55"/>
      <c r="AB653" s="55"/>
      <c r="AC653" s="55"/>
    </row>
    <row r="654" spans="1:29" ht="12.75" customHeight="1" x14ac:dyDescent="0.4">
      <c r="A654" s="2"/>
      <c r="B654" s="82"/>
      <c r="G654" s="21"/>
      <c r="K654" s="21"/>
      <c r="Z654" s="55"/>
      <c r="AA654" s="55"/>
      <c r="AB654" s="55"/>
      <c r="AC654" s="55"/>
    </row>
    <row r="655" spans="1:29" ht="12.75" customHeight="1" x14ac:dyDescent="0.4">
      <c r="A655" s="2"/>
      <c r="B655" s="82"/>
      <c r="G655" s="21"/>
      <c r="K655" s="21"/>
      <c r="Z655" s="55"/>
      <c r="AA655" s="55"/>
      <c r="AB655" s="55"/>
      <c r="AC655" s="55"/>
    </row>
    <row r="656" spans="1:29" ht="12.75" customHeight="1" x14ac:dyDescent="0.4">
      <c r="A656" s="2"/>
      <c r="B656" s="82"/>
      <c r="G656" s="21"/>
      <c r="K656" s="21"/>
      <c r="Z656" s="55"/>
      <c r="AA656" s="55"/>
      <c r="AB656" s="55"/>
      <c r="AC656" s="55"/>
    </row>
    <row r="657" spans="1:29" ht="12.75" customHeight="1" x14ac:dyDescent="0.4">
      <c r="A657" s="2"/>
      <c r="B657" s="82"/>
      <c r="G657" s="21"/>
      <c r="K657" s="21"/>
      <c r="Z657" s="55"/>
      <c r="AA657" s="55"/>
      <c r="AB657" s="55"/>
      <c r="AC657" s="55"/>
    </row>
    <row r="658" spans="1:29" ht="12.75" customHeight="1" x14ac:dyDescent="0.4">
      <c r="A658" s="2"/>
      <c r="B658" s="82"/>
      <c r="G658" s="21"/>
      <c r="K658" s="21"/>
      <c r="Z658" s="55"/>
      <c r="AA658" s="55"/>
      <c r="AB658" s="55"/>
      <c r="AC658" s="55"/>
    </row>
    <row r="659" spans="1:29" ht="12.75" customHeight="1" x14ac:dyDescent="0.4">
      <c r="A659" s="2"/>
      <c r="B659" s="82"/>
      <c r="G659" s="21"/>
      <c r="K659" s="21"/>
      <c r="Z659" s="55"/>
      <c r="AA659" s="55"/>
      <c r="AB659" s="55"/>
      <c r="AC659" s="55"/>
    </row>
    <row r="660" spans="1:29" ht="12.75" customHeight="1" x14ac:dyDescent="0.4">
      <c r="A660" s="2"/>
      <c r="B660" s="82"/>
      <c r="G660" s="21"/>
      <c r="K660" s="21"/>
      <c r="Z660" s="55"/>
      <c r="AA660" s="55"/>
      <c r="AB660" s="55"/>
      <c r="AC660" s="55"/>
    </row>
    <row r="661" spans="1:29" ht="12.75" customHeight="1" x14ac:dyDescent="0.4">
      <c r="A661" s="2"/>
      <c r="B661" s="82"/>
      <c r="G661" s="21"/>
      <c r="K661" s="21"/>
      <c r="Z661" s="55"/>
      <c r="AA661" s="55"/>
      <c r="AB661" s="55"/>
      <c r="AC661" s="55"/>
    </row>
    <row r="662" spans="1:29" ht="12.75" customHeight="1" x14ac:dyDescent="0.4">
      <c r="A662" s="2"/>
      <c r="B662" s="82"/>
      <c r="G662" s="21"/>
      <c r="K662" s="21"/>
      <c r="Z662" s="55"/>
      <c r="AA662" s="55"/>
      <c r="AB662" s="55"/>
      <c r="AC662" s="55"/>
    </row>
    <row r="663" spans="1:29" ht="12.75" customHeight="1" x14ac:dyDescent="0.4">
      <c r="A663" s="2"/>
      <c r="B663" s="82"/>
      <c r="G663" s="21"/>
      <c r="K663" s="21"/>
      <c r="Z663" s="55"/>
      <c r="AA663" s="55"/>
      <c r="AB663" s="55"/>
      <c r="AC663" s="55"/>
    </row>
    <row r="664" spans="1:29" ht="12.75" customHeight="1" x14ac:dyDescent="0.4">
      <c r="A664" s="2"/>
      <c r="B664" s="82"/>
      <c r="G664" s="21"/>
      <c r="K664" s="21"/>
      <c r="Z664" s="55"/>
      <c r="AA664" s="55"/>
      <c r="AB664" s="55"/>
      <c r="AC664" s="55"/>
    </row>
    <row r="665" spans="1:29" ht="12.75" customHeight="1" x14ac:dyDescent="0.4">
      <c r="A665" s="2"/>
      <c r="B665" s="82"/>
      <c r="G665" s="21"/>
      <c r="K665" s="21"/>
      <c r="Z665" s="55"/>
      <c r="AA665" s="55"/>
      <c r="AB665" s="55"/>
      <c r="AC665" s="55"/>
    </row>
    <row r="666" spans="1:29" ht="12.75" customHeight="1" x14ac:dyDescent="0.4">
      <c r="A666" s="2"/>
      <c r="B666" s="82"/>
      <c r="G666" s="21"/>
      <c r="K666" s="21"/>
      <c r="Z666" s="55"/>
      <c r="AA666" s="55"/>
      <c r="AB666" s="55"/>
      <c r="AC666" s="55"/>
    </row>
    <row r="667" spans="1:29" ht="12.75" customHeight="1" x14ac:dyDescent="0.4">
      <c r="A667" s="2"/>
      <c r="B667" s="82"/>
      <c r="G667" s="21"/>
      <c r="K667" s="21"/>
      <c r="Z667" s="55"/>
      <c r="AA667" s="55"/>
      <c r="AB667" s="55"/>
      <c r="AC667" s="55"/>
    </row>
    <row r="668" spans="1:29" ht="12.75" customHeight="1" x14ac:dyDescent="0.4">
      <c r="A668" s="2"/>
      <c r="B668" s="82"/>
      <c r="G668" s="21"/>
      <c r="K668" s="21"/>
      <c r="Z668" s="55"/>
      <c r="AA668" s="55"/>
      <c r="AB668" s="55"/>
      <c r="AC668" s="55"/>
    </row>
    <row r="669" spans="1:29" ht="12.75" customHeight="1" x14ac:dyDescent="0.4">
      <c r="A669" s="2"/>
      <c r="B669" s="82"/>
      <c r="G669" s="21"/>
      <c r="K669" s="21"/>
      <c r="Z669" s="55"/>
      <c r="AA669" s="55"/>
      <c r="AB669" s="55"/>
      <c r="AC669" s="55"/>
    </row>
    <row r="670" spans="1:29" ht="12.75" customHeight="1" x14ac:dyDescent="0.4">
      <c r="A670" s="2"/>
      <c r="B670" s="82"/>
      <c r="G670" s="21"/>
      <c r="K670" s="21"/>
      <c r="Z670" s="55"/>
      <c r="AA670" s="55"/>
      <c r="AB670" s="55"/>
      <c r="AC670" s="55"/>
    </row>
    <row r="671" spans="1:29" ht="12.75" customHeight="1" x14ac:dyDescent="0.4">
      <c r="A671" s="2"/>
      <c r="B671" s="82"/>
      <c r="G671" s="21"/>
      <c r="K671" s="21"/>
      <c r="Z671" s="55"/>
      <c r="AA671" s="55"/>
      <c r="AB671" s="55"/>
      <c r="AC671" s="55"/>
    </row>
    <row r="672" spans="1:29" ht="12.75" customHeight="1" x14ac:dyDescent="0.4">
      <c r="A672" s="2"/>
      <c r="B672" s="82"/>
      <c r="G672" s="21"/>
      <c r="K672" s="21"/>
      <c r="Z672" s="55"/>
      <c r="AA672" s="55"/>
      <c r="AB672" s="55"/>
      <c r="AC672" s="55"/>
    </row>
    <row r="673" spans="1:29" ht="12.75" customHeight="1" x14ac:dyDescent="0.4">
      <c r="A673" s="2"/>
      <c r="B673" s="82"/>
      <c r="G673" s="21"/>
      <c r="K673" s="21"/>
      <c r="Z673" s="55"/>
      <c r="AA673" s="55"/>
      <c r="AB673" s="55"/>
      <c r="AC673" s="55"/>
    </row>
    <row r="674" spans="1:29" ht="12.75" customHeight="1" x14ac:dyDescent="0.4">
      <c r="A674" s="2"/>
      <c r="B674" s="82"/>
      <c r="G674" s="21"/>
      <c r="K674" s="21"/>
      <c r="Z674" s="55"/>
      <c r="AA674" s="55"/>
      <c r="AB674" s="55"/>
      <c r="AC674" s="55"/>
    </row>
    <row r="675" spans="1:29" ht="12.75" customHeight="1" x14ac:dyDescent="0.4">
      <c r="A675" s="2"/>
      <c r="B675" s="82"/>
      <c r="G675" s="21"/>
      <c r="K675" s="21"/>
      <c r="Z675" s="55"/>
      <c r="AA675" s="55"/>
      <c r="AB675" s="55"/>
      <c r="AC675" s="55"/>
    </row>
    <row r="676" spans="1:29" ht="12.75" customHeight="1" x14ac:dyDescent="0.4">
      <c r="A676" s="2"/>
      <c r="B676" s="82"/>
      <c r="G676" s="21"/>
      <c r="K676" s="21"/>
      <c r="Z676" s="55"/>
      <c r="AA676" s="55"/>
      <c r="AB676" s="55"/>
      <c r="AC676" s="55"/>
    </row>
    <row r="677" spans="1:29" ht="12.75" customHeight="1" x14ac:dyDescent="0.4">
      <c r="A677" s="2"/>
      <c r="B677" s="82"/>
      <c r="G677" s="21"/>
      <c r="K677" s="21"/>
      <c r="Z677" s="55"/>
      <c r="AA677" s="55"/>
      <c r="AB677" s="55"/>
      <c r="AC677" s="55"/>
    </row>
    <row r="678" spans="1:29" ht="12.75" customHeight="1" x14ac:dyDescent="0.4">
      <c r="A678" s="2"/>
      <c r="B678" s="82"/>
      <c r="G678" s="21"/>
      <c r="K678" s="21"/>
      <c r="Z678" s="55"/>
      <c r="AA678" s="55"/>
      <c r="AB678" s="55"/>
      <c r="AC678" s="55"/>
    </row>
    <row r="679" spans="1:29" ht="12.75" customHeight="1" x14ac:dyDescent="0.4">
      <c r="A679" s="2"/>
      <c r="B679" s="82"/>
      <c r="G679" s="21"/>
      <c r="K679" s="21"/>
      <c r="Z679" s="55"/>
      <c r="AA679" s="55"/>
      <c r="AB679" s="55"/>
      <c r="AC679" s="55"/>
    </row>
    <row r="680" spans="1:29" ht="12.75" customHeight="1" x14ac:dyDescent="0.4">
      <c r="A680" s="2"/>
      <c r="B680" s="82"/>
      <c r="G680" s="21"/>
      <c r="K680" s="21"/>
      <c r="Z680" s="55"/>
      <c r="AA680" s="55"/>
      <c r="AB680" s="55"/>
      <c r="AC680" s="55"/>
    </row>
    <row r="681" spans="1:29" ht="12.75" customHeight="1" x14ac:dyDescent="0.4">
      <c r="A681" s="2"/>
      <c r="B681" s="82"/>
      <c r="G681" s="21"/>
      <c r="K681" s="21"/>
      <c r="Z681" s="55"/>
      <c r="AA681" s="55"/>
      <c r="AB681" s="55"/>
      <c r="AC681" s="55"/>
    </row>
    <row r="682" spans="1:29" ht="12.75" customHeight="1" x14ac:dyDescent="0.4">
      <c r="A682" s="2"/>
      <c r="B682" s="82"/>
      <c r="G682" s="21"/>
      <c r="K682" s="21"/>
      <c r="Z682" s="55"/>
      <c r="AA682" s="55"/>
      <c r="AB682" s="55"/>
      <c r="AC682" s="55"/>
    </row>
    <row r="683" spans="1:29" ht="12.75" customHeight="1" x14ac:dyDescent="0.4">
      <c r="A683" s="2"/>
      <c r="B683" s="82"/>
      <c r="G683" s="21"/>
      <c r="K683" s="21"/>
      <c r="Z683" s="55"/>
      <c r="AA683" s="55"/>
      <c r="AB683" s="55"/>
      <c r="AC683" s="55"/>
    </row>
    <row r="684" spans="1:29" ht="12.75" customHeight="1" x14ac:dyDescent="0.4">
      <c r="A684" s="2"/>
      <c r="B684" s="82"/>
      <c r="G684" s="21"/>
      <c r="K684" s="21"/>
      <c r="Z684" s="55"/>
      <c r="AA684" s="55"/>
      <c r="AB684" s="55"/>
      <c r="AC684" s="55"/>
    </row>
    <row r="685" spans="1:29" ht="12.75" customHeight="1" x14ac:dyDescent="0.4">
      <c r="A685" s="2"/>
      <c r="B685" s="82"/>
      <c r="G685" s="21"/>
      <c r="K685" s="21"/>
      <c r="Z685" s="55"/>
      <c r="AA685" s="55"/>
      <c r="AB685" s="55"/>
      <c r="AC685" s="55"/>
    </row>
    <row r="686" spans="1:29" ht="12.75" customHeight="1" x14ac:dyDescent="0.4">
      <c r="A686" s="2"/>
      <c r="B686" s="82"/>
      <c r="G686" s="21"/>
      <c r="K686" s="21"/>
      <c r="Z686" s="55"/>
      <c r="AA686" s="55"/>
      <c r="AB686" s="55"/>
      <c r="AC686" s="55"/>
    </row>
    <row r="687" spans="1:29" ht="12.75" customHeight="1" x14ac:dyDescent="0.4">
      <c r="A687" s="2"/>
      <c r="B687" s="82"/>
      <c r="G687" s="21"/>
      <c r="K687" s="21"/>
      <c r="Z687" s="55"/>
      <c r="AA687" s="55"/>
      <c r="AB687" s="55"/>
      <c r="AC687" s="55"/>
    </row>
    <row r="688" spans="1:29" ht="12.75" customHeight="1" x14ac:dyDescent="0.4">
      <c r="A688" s="2"/>
      <c r="B688" s="82"/>
      <c r="G688" s="21"/>
      <c r="K688" s="21"/>
      <c r="Z688" s="55"/>
      <c r="AA688" s="55"/>
      <c r="AB688" s="55"/>
      <c r="AC688" s="55"/>
    </row>
    <row r="689" spans="1:29" ht="12.75" customHeight="1" x14ac:dyDescent="0.4">
      <c r="A689" s="2"/>
      <c r="B689" s="82"/>
      <c r="G689" s="21"/>
      <c r="K689" s="21"/>
      <c r="Z689" s="55"/>
      <c r="AA689" s="55"/>
      <c r="AB689" s="55"/>
      <c r="AC689" s="55"/>
    </row>
    <row r="690" spans="1:29" ht="12.75" customHeight="1" x14ac:dyDescent="0.4">
      <c r="A690" s="2"/>
      <c r="B690" s="82"/>
      <c r="G690" s="21"/>
      <c r="K690" s="21"/>
      <c r="Z690" s="55"/>
      <c r="AA690" s="55"/>
      <c r="AB690" s="55"/>
      <c r="AC690" s="55"/>
    </row>
    <row r="691" spans="1:29" ht="12.75" customHeight="1" x14ac:dyDescent="0.4">
      <c r="A691" s="2"/>
      <c r="B691" s="82"/>
      <c r="G691" s="21"/>
      <c r="K691" s="21"/>
      <c r="Z691" s="55"/>
      <c r="AA691" s="55"/>
      <c r="AB691" s="55"/>
      <c r="AC691" s="55"/>
    </row>
    <row r="692" spans="1:29" ht="12.75" customHeight="1" x14ac:dyDescent="0.4">
      <c r="A692" s="2"/>
      <c r="B692" s="82"/>
      <c r="G692" s="21"/>
      <c r="K692" s="21"/>
      <c r="Z692" s="55"/>
      <c r="AA692" s="55"/>
      <c r="AB692" s="55"/>
      <c r="AC692" s="55"/>
    </row>
    <row r="693" spans="1:29" ht="12.75" customHeight="1" x14ac:dyDescent="0.4">
      <c r="A693" s="2"/>
      <c r="B693" s="82"/>
      <c r="G693" s="21"/>
      <c r="K693" s="21"/>
      <c r="Z693" s="55"/>
      <c r="AA693" s="55"/>
      <c r="AB693" s="55"/>
      <c r="AC693" s="55"/>
    </row>
    <row r="694" spans="1:29" ht="12.75" customHeight="1" x14ac:dyDescent="0.4">
      <c r="A694" s="2"/>
      <c r="B694" s="82"/>
      <c r="G694" s="21"/>
      <c r="K694" s="21"/>
      <c r="Z694" s="55"/>
      <c r="AA694" s="55"/>
      <c r="AB694" s="55"/>
      <c r="AC694" s="55"/>
    </row>
    <row r="695" spans="1:29" ht="12.75" customHeight="1" x14ac:dyDescent="0.4">
      <c r="A695" s="2"/>
      <c r="B695" s="82"/>
      <c r="G695" s="21"/>
      <c r="K695" s="21"/>
      <c r="Z695" s="55"/>
      <c r="AA695" s="55"/>
      <c r="AB695" s="55"/>
      <c r="AC695" s="55"/>
    </row>
    <row r="696" spans="1:29" ht="12.75" customHeight="1" x14ac:dyDescent="0.4">
      <c r="A696" s="2"/>
      <c r="B696" s="82"/>
      <c r="G696" s="21"/>
      <c r="K696" s="21"/>
      <c r="Z696" s="55"/>
      <c r="AA696" s="55"/>
      <c r="AB696" s="55"/>
      <c r="AC696" s="55"/>
    </row>
    <row r="697" spans="1:29" ht="12.75" customHeight="1" x14ac:dyDescent="0.4">
      <c r="A697" s="2"/>
      <c r="B697" s="82"/>
      <c r="G697" s="21"/>
      <c r="K697" s="21"/>
      <c r="Z697" s="55"/>
      <c r="AA697" s="55"/>
      <c r="AB697" s="55"/>
      <c r="AC697" s="55"/>
    </row>
    <row r="698" spans="1:29" ht="12.75" customHeight="1" x14ac:dyDescent="0.4">
      <c r="A698" s="2"/>
      <c r="B698" s="82"/>
      <c r="G698" s="21"/>
      <c r="K698" s="21"/>
      <c r="Z698" s="55"/>
      <c r="AA698" s="55"/>
      <c r="AB698" s="55"/>
      <c r="AC698" s="55"/>
    </row>
    <row r="699" spans="1:29" ht="12.75" customHeight="1" x14ac:dyDescent="0.4">
      <c r="A699" s="2"/>
      <c r="B699" s="82"/>
      <c r="G699" s="21"/>
      <c r="K699" s="21"/>
      <c r="Z699" s="55"/>
      <c r="AA699" s="55"/>
      <c r="AB699" s="55"/>
      <c r="AC699" s="55"/>
    </row>
    <row r="700" spans="1:29" ht="12.75" customHeight="1" x14ac:dyDescent="0.4">
      <c r="A700" s="2"/>
      <c r="B700" s="82"/>
      <c r="G700" s="21"/>
      <c r="K700" s="21"/>
      <c r="Z700" s="55"/>
      <c r="AA700" s="55"/>
      <c r="AB700" s="55"/>
      <c r="AC700" s="55"/>
    </row>
    <row r="701" spans="1:29" ht="12.75" customHeight="1" x14ac:dyDescent="0.4">
      <c r="A701" s="2"/>
      <c r="B701" s="82"/>
      <c r="G701" s="21"/>
      <c r="K701" s="21"/>
      <c r="Z701" s="55"/>
      <c r="AA701" s="55"/>
      <c r="AB701" s="55"/>
      <c r="AC701" s="55"/>
    </row>
    <row r="702" spans="1:29" ht="12.75" customHeight="1" x14ac:dyDescent="0.4">
      <c r="A702" s="2"/>
      <c r="B702" s="82"/>
      <c r="G702" s="21"/>
      <c r="K702" s="21"/>
      <c r="Z702" s="55"/>
      <c r="AA702" s="55"/>
      <c r="AB702" s="55"/>
      <c r="AC702" s="55"/>
    </row>
    <row r="703" spans="1:29" ht="12.75" customHeight="1" x14ac:dyDescent="0.4">
      <c r="A703" s="2"/>
      <c r="B703" s="82"/>
      <c r="G703" s="21"/>
      <c r="K703" s="21"/>
      <c r="Z703" s="55"/>
      <c r="AA703" s="55"/>
      <c r="AB703" s="55"/>
      <c r="AC703" s="55"/>
    </row>
    <row r="704" spans="1:29" ht="12.75" customHeight="1" x14ac:dyDescent="0.4">
      <c r="A704" s="2"/>
      <c r="B704" s="82"/>
      <c r="G704" s="21"/>
      <c r="K704" s="21"/>
      <c r="Z704" s="55"/>
      <c r="AA704" s="55"/>
      <c r="AB704" s="55"/>
      <c r="AC704" s="55"/>
    </row>
    <row r="705" spans="1:29" ht="12.75" customHeight="1" x14ac:dyDescent="0.4">
      <c r="A705" s="2"/>
      <c r="B705" s="82"/>
      <c r="G705" s="21"/>
      <c r="K705" s="21"/>
      <c r="Z705" s="55"/>
      <c r="AA705" s="55"/>
      <c r="AB705" s="55"/>
      <c r="AC705" s="55"/>
    </row>
    <row r="706" spans="1:29" ht="12.75" customHeight="1" x14ac:dyDescent="0.4">
      <c r="A706" s="2"/>
      <c r="B706" s="82"/>
      <c r="G706" s="21"/>
      <c r="K706" s="21"/>
      <c r="Z706" s="55"/>
      <c r="AA706" s="55"/>
      <c r="AB706" s="55"/>
      <c r="AC706" s="55"/>
    </row>
    <row r="707" spans="1:29" ht="12.75" customHeight="1" x14ac:dyDescent="0.4">
      <c r="A707" s="2"/>
      <c r="B707" s="82"/>
      <c r="G707" s="21"/>
      <c r="K707" s="21"/>
      <c r="Z707" s="55"/>
      <c r="AA707" s="55"/>
      <c r="AB707" s="55"/>
      <c r="AC707" s="55"/>
    </row>
    <row r="708" spans="1:29" ht="12.75" customHeight="1" x14ac:dyDescent="0.4">
      <c r="A708" s="2"/>
      <c r="B708" s="82"/>
      <c r="G708" s="21"/>
      <c r="K708" s="21"/>
      <c r="Z708" s="55"/>
      <c r="AA708" s="55"/>
      <c r="AB708" s="55"/>
      <c r="AC708" s="55"/>
    </row>
    <row r="709" spans="1:29" ht="12.75" customHeight="1" x14ac:dyDescent="0.4">
      <c r="A709" s="2"/>
      <c r="B709" s="82"/>
      <c r="G709" s="21"/>
      <c r="K709" s="21"/>
      <c r="Z709" s="55"/>
      <c r="AA709" s="55"/>
      <c r="AB709" s="55"/>
      <c r="AC709" s="55"/>
    </row>
    <row r="710" spans="1:29" ht="12.75" customHeight="1" x14ac:dyDescent="0.4">
      <c r="A710" s="2"/>
      <c r="B710" s="82"/>
      <c r="G710" s="21"/>
      <c r="K710" s="21"/>
      <c r="Z710" s="55"/>
      <c r="AA710" s="55"/>
      <c r="AB710" s="55"/>
      <c r="AC710" s="55"/>
    </row>
    <row r="711" spans="1:29" ht="12.75" customHeight="1" x14ac:dyDescent="0.4">
      <c r="A711" s="2"/>
      <c r="B711" s="82"/>
      <c r="G711" s="21"/>
      <c r="K711" s="21"/>
      <c r="Z711" s="55"/>
      <c r="AA711" s="55"/>
      <c r="AB711" s="55"/>
      <c r="AC711" s="55"/>
    </row>
    <row r="712" spans="1:29" ht="12.75" customHeight="1" x14ac:dyDescent="0.4">
      <c r="A712" s="2"/>
      <c r="B712" s="82"/>
      <c r="G712" s="21"/>
      <c r="K712" s="21"/>
      <c r="Z712" s="55"/>
      <c r="AA712" s="55"/>
      <c r="AB712" s="55"/>
      <c r="AC712" s="55"/>
    </row>
    <row r="713" spans="1:29" ht="12.75" customHeight="1" x14ac:dyDescent="0.4">
      <c r="A713" s="2"/>
      <c r="B713" s="82"/>
      <c r="G713" s="21"/>
      <c r="K713" s="21"/>
      <c r="Z713" s="55"/>
      <c r="AA713" s="55"/>
      <c r="AB713" s="55"/>
      <c r="AC713" s="55"/>
    </row>
    <row r="714" spans="1:29" ht="12.75" customHeight="1" x14ac:dyDescent="0.4">
      <c r="A714" s="2"/>
      <c r="B714" s="82"/>
      <c r="G714" s="21"/>
      <c r="K714" s="21"/>
      <c r="Z714" s="55"/>
      <c r="AA714" s="55"/>
      <c r="AB714" s="55"/>
      <c r="AC714" s="55"/>
    </row>
    <row r="715" spans="1:29" ht="12.75" customHeight="1" x14ac:dyDescent="0.4">
      <c r="A715" s="2"/>
      <c r="B715" s="82"/>
      <c r="G715" s="21"/>
      <c r="K715" s="21"/>
      <c r="Z715" s="55"/>
      <c r="AA715" s="55"/>
      <c r="AB715" s="55"/>
      <c r="AC715" s="55"/>
    </row>
    <row r="716" spans="1:29" ht="12.75" customHeight="1" x14ac:dyDescent="0.4">
      <c r="A716" s="2"/>
      <c r="B716" s="82"/>
      <c r="G716" s="21"/>
      <c r="K716" s="21"/>
      <c r="Z716" s="55"/>
      <c r="AA716" s="55"/>
      <c r="AB716" s="55"/>
      <c r="AC716" s="55"/>
    </row>
    <row r="717" spans="1:29" ht="12.75" customHeight="1" x14ac:dyDescent="0.4">
      <c r="A717" s="2"/>
      <c r="B717" s="82"/>
      <c r="G717" s="21"/>
      <c r="K717" s="21"/>
      <c r="Z717" s="55"/>
      <c r="AA717" s="55"/>
      <c r="AB717" s="55"/>
      <c r="AC717" s="55"/>
    </row>
    <row r="718" spans="1:29" ht="12.75" customHeight="1" x14ac:dyDescent="0.4">
      <c r="A718" s="2"/>
      <c r="B718" s="82"/>
      <c r="G718" s="21"/>
      <c r="K718" s="21"/>
      <c r="Z718" s="55"/>
      <c r="AA718" s="55"/>
      <c r="AB718" s="55"/>
      <c r="AC718" s="55"/>
    </row>
    <row r="719" spans="1:29" ht="12.75" customHeight="1" x14ac:dyDescent="0.4">
      <c r="A719" s="2"/>
      <c r="B719" s="82"/>
      <c r="G719" s="21"/>
      <c r="K719" s="21"/>
      <c r="Z719" s="55"/>
      <c r="AA719" s="55"/>
      <c r="AB719" s="55"/>
      <c r="AC719" s="55"/>
    </row>
    <row r="720" spans="1:29" ht="12.75" customHeight="1" x14ac:dyDescent="0.4">
      <c r="A720" s="2"/>
      <c r="B720" s="82"/>
      <c r="G720" s="21"/>
      <c r="K720" s="21"/>
      <c r="Z720" s="55"/>
      <c r="AA720" s="55"/>
      <c r="AB720" s="55"/>
      <c r="AC720" s="55"/>
    </row>
    <row r="721" spans="1:29" ht="12.75" customHeight="1" x14ac:dyDescent="0.4">
      <c r="A721" s="2"/>
      <c r="B721" s="82"/>
      <c r="G721" s="21"/>
      <c r="K721" s="21"/>
      <c r="Z721" s="55"/>
      <c r="AA721" s="55"/>
      <c r="AB721" s="55"/>
      <c r="AC721" s="55"/>
    </row>
    <row r="722" spans="1:29" ht="12.75" customHeight="1" x14ac:dyDescent="0.4">
      <c r="A722" s="2"/>
      <c r="B722" s="82"/>
      <c r="G722" s="21"/>
      <c r="K722" s="21"/>
      <c r="Z722" s="55"/>
      <c r="AA722" s="55"/>
      <c r="AB722" s="55"/>
      <c r="AC722" s="55"/>
    </row>
    <row r="723" spans="1:29" ht="12.75" customHeight="1" x14ac:dyDescent="0.4">
      <c r="A723" s="2"/>
      <c r="B723" s="82"/>
      <c r="G723" s="21"/>
      <c r="K723" s="21"/>
      <c r="Z723" s="55"/>
      <c r="AA723" s="55"/>
      <c r="AB723" s="55"/>
      <c r="AC723" s="55"/>
    </row>
    <row r="724" spans="1:29" ht="12.75" customHeight="1" x14ac:dyDescent="0.4">
      <c r="A724" s="2"/>
      <c r="B724" s="82"/>
      <c r="G724" s="21"/>
      <c r="K724" s="21"/>
      <c r="Z724" s="55"/>
      <c r="AA724" s="55"/>
      <c r="AB724" s="55"/>
      <c r="AC724" s="55"/>
    </row>
    <row r="725" spans="1:29" ht="12.75" customHeight="1" x14ac:dyDescent="0.4">
      <c r="A725" s="2"/>
      <c r="B725" s="82"/>
      <c r="G725" s="21"/>
      <c r="K725" s="21"/>
      <c r="Z725" s="55"/>
      <c r="AA725" s="55"/>
      <c r="AB725" s="55"/>
      <c r="AC725" s="55"/>
    </row>
    <row r="726" spans="1:29" ht="12.75" customHeight="1" x14ac:dyDescent="0.4">
      <c r="A726" s="2"/>
      <c r="B726" s="82"/>
      <c r="G726" s="21"/>
      <c r="K726" s="21"/>
      <c r="Z726" s="55"/>
      <c r="AA726" s="55"/>
      <c r="AB726" s="55"/>
      <c r="AC726" s="55"/>
    </row>
    <row r="727" spans="1:29" ht="12.75" customHeight="1" x14ac:dyDescent="0.4">
      <c r="A727" s="2"/>
      <c r="B727" s="82"/>
      <c r="G727" s="21"/>
      <c r="K727" s="21"/>
      <c r="Z727" s="55"/>
      <c r="AA727" s="55"/>
      <c r="AB727" s="55"/>
      <c r="AC727" s="55"/>
    </row>
    <row r="728" spans="1:29" ht="12.75" customHeight="1" x14ac:dyDescent="0.4">
      <c r="A728" s="2"/>
      <c r="B728" s="82"/>
      <c r="G728" s="21"/>
      <c r="K728" s="21"/>
      <c r="Z728" s="55"/>
      <c r="AA728" s="55"/>
      <c r="AB728" s="55"/>
      <c r="AC728" s="55"/>
    </row>
    <row r="729" spans="1:29" ht="12.75" customHeight="1" x14ac:dyDescent="0.4">
      <c r="A729" s="2"/>
      <c r="B729" s="82"/>
      <c r="G729" s="21"/>
      <c r="K729" s="21"/>
      <c r="Z729" s="55"/>
      <c r="AA729" s="55"/>
      <c r="AB729" s="55"/>
      <c r="AC729" s="55"/>
    </row>
    <row r="730" spans="1:29" ht="12.75" customHeight="1" x14ac:dyDescent="0.4">
      <c r="A730" s="2"/>
      <c r="B730" s="82"/>
      <c r="G730" s="21"/>
      <c r="K730" s="21"/>
      <c r="Z730" s="55"/>
      <c r="AA730" s="55"/>
      <c r="AB730" s="55"/>
      <c r="AC730" s="55"/>
    </row>
    <row r="731" spans="1:29" ht="12.75" customHeight="1" x14ac:dyDescent="0.4">
      <c r="A731" s="2"/>
      <c r="B731" s="82"/>
      <c r="G731" s="21"/>
      <c r="K731" s="21"/>
      <c r="Z731" s="55"/>
      <c r="AA731" s="55"/>
      <c r="AB731" s="55"/>
      <c r="AC731" s="55"/>
    </row>
    <row r="732" spans="1:29" ht="12.75" customHeight="1" x14ac:dyDescent="0.4">
      <c r="A732" s="2"/>
      <c r="B732" s="82"/>
      <c r="G732" s="21"/>
      <c r="K732" s="21"/>
      <c r="Z732" s="55"/>
      <c r="AA732" s="55"/>
      <c r="AB732" s="55"/>
      <c r="AC732" s="55"/>
    </row>
    <row r="733" spans="1:29" ht="12.75" customHeight="1" x14ac:dyDescent="0.4">
      <c r="A733" s="2"/>
      <c r="B733" s="82"/>
      <c r="G733" s="21"/>
      <c r="K733" s="21"/>
      <c r="Z733" s="55"/>
      <c r="AA733" s="55"/>
      <c r="AB733" s="55"/>
      <c r="AC733" s="55"/>
    </row>
    <row r="734" spans="1:29" ht="12.75" customHeight="1" x14ac:dyDescent="0.4">
      <c r="A734" s="2"/>
      <c r="B734" s="82"/>
      <c r="G734" s="21"/>
      <c r="K734" s="21"/>
      <c r="Z734" s="55"/>
      <c r="AA734" s="55"/>
      <c r="AB734" s="55"/>
      <c r="AC734" s="55"/>
    </row>
    <row r="735" spans="1:29" ht="12.75" customHeight="1" x14ac:dyDescent="0.4">
      <c r="A735" s="2"/>
      <c r="B735" s="82"/>
      <c r="G735" s="21"/>
      <c r="K735" s="21"/>
      <c r="Z735" s="55"/>
      <c r="AA735" s="55"/>
      <c r="AB735" s="55"/>
      <c r="AC735" s="55"/>
    </row>
    <row r="736" spans="1:29" ht="12.75" customHeight="1" x14ac:dyDescent="0.4">
      <c r="A736" s="2"/>
      <c r="B736" s="82"/>
      <c r="G736" s="21"/>
      <c r="K736" s="21"/>
      <c r="Z736" s="55"/>
      <c r="AA736" s="55"/>
      <c r="AB736" s="55"/>
      <c r="AC736" s="55"/>
    </row>
    <row r="737" spans="1:29" ht="12.75" customHeight="1" x14ac:dyDescent="0.4">
      <c r="A737" s="2"/>
      <c r="B737" s="82"/>
      <c r="G737" s="21"/>
      <c r="K737" s="21"/>
      <c r="Z737" s="55"/>
      <c r="AA737" s="55"/>
      <c r="AB737" s="55"/>
      <c r="AC737" s="55"/>
    </row>
    <row r="738" spans="1:29" ht="12.75" customHeight="1" x14ac:dyDescent="0.4">
      <c r="A738" s="2"/>
      <c r="B738" s="82"/>
      <c r="G738" s="21"/>
      <c r="K738" s="21"/>
      <c r="Z738" s="55"/>
      <c r="AA738" s="55"/>
      <c r="AB738" s="55"/>
      <c r="AC738" s="55"/>
    </row>
    <row r="739" spans="1:29" ht="12.75" customHeight="1" x14ac:dyDescent="0.4">
      <c r="A739" s="2"/>
      <c r="B739" s="82"/>
      <c r="G739" s="21"/>
      <c r="K739" s="21"/>
      <c r="Z739" s="55"/>
      <c r="AA739" s="55"/>
      <c r="AB739" s="55"/>
      <c r="AC739" s="55"/>
    </row>
    <row r="740" spans="1:29" ht="12.75" customHeight="1" x14ac:dyDescent="0.4">
      <c r="A740" s="2"/>
      <c r="B740" s="82"/>
      <c r="G740" s="21"/>
      <c r="K740" s="21"/>
      <c r="Z740" s="55"/>
      <c r="AA740" s="55"/>
      <c r="AB740" s="55"/>
      <c r="AC740" s="55"/>
    </row>
    <row r="741" spans="1:29" ht="12.75" customHeight="1" x14ac:dyDescent="0.4">
      <c r="A741" s="2"/>
      <c r="B741" s="82"/>
      <c r="G741" s="21"/>
      <c r="K741" s="21"/>
      <c r="Z741" s="55"/>
      <c r="AA741" s="55"/>
      <c r="AB741" s="55"/>
      <c r="AC741" s="55"/>
    </row>
    <row r="742" spans="1:29" ht="12.75" customHeight="1" x14ac:dyDescent="0.4">
      <c r="A742" s="2"/>
      <c r="B742" s="82"/>
      <c r="G742" s="21"/>
      <c r="K742" s="21"/>
      <c r="Z742" s="55"/>
      <c r="AA742" s="55"/>
      <c r="AB742" s="55"/>
      <c r="AC742" s="55"/>
    </row>
    <row r="743" spans="1:29" ht="12.75" customHeight="1" x14ac:dyDescent="0.4">
      <c r="A743" s="2"/>
      <c r="B743" s="82"/>
      <c r="G743" s="21"/>
      <c r="K743" s="21"/>
      <c r="Z743" s="55"/>
      <c r="AA743" s="55"/>
      <c r="AB743" s="55"/>
      <c r="AC743" s="55"/>
    </row>
    <row r="744" spans="1:29" ht="12.75" customHeight="1" x14ac:dyDescent="0.4">
      <c r="A744" s="2"/>
      <c r="B744" s="82"/>
      <c r="G744" s="21"/>
      <c r="K744" s="21"/>
      <c r="Z744" s="55"/>
      <c r="AA744" s="55"/>
      <c r="AB744" s="55"/>
      <c r="AC744" s="55"/>
    </row>
    <row r="745" spans="1:29" ht="12.75" customHeight="1" x14ac:dyDescent="0.4">
      <c r="A745" s="2"/>
      <c r="B745" s="82"/>
      <c r="G745" s="21"/>
      <c r="K745" s="21"/>
      <c r="Z745" s="55"/>
      <c r="AA745" s="55"/>
      <c r="AB745" s="55"/>
      <c r="AC745" s="55"/>
    </row>
    <row r="746" spans="1:29" ht="12.75" customHeight="1" x14ac:dyDescent="0.4">
      <c r="A746" s="2"/>
      <c r="B746" s="82"/>
      <c r="G746" s="21"/>
      <c r="K746" s="21"/>
      <c r="Z746" s="55"/>
      <c r="AA746" s="55"/>
      <c r="AB746" s="55"/>
      <c r="AC746" s="55"/>
    </row>
    <row r="747" spans="1:29" ht="12.75" customHeight="1" x14ac:dyDescent="0.4">
      <c r="A747" s="2"/>
      <c r="B747" s="82"/>
      <c r="G747" s="21"/>
      <c r="K747" s="21"/>
      <c r="Z747" s="55"/>
      <c r="AA747" s="55"/>
      <c r="AB747" s="55"/>
      <c r="AC747" s="55"/>
    </row>
    <row r="748" spans="1:29" ht="12.75" customHeight="1" x14ac:dyDescent="0.4">
      <c r="A748" s="2"/>
      <c r="B748" s="82"/>
      <c r="G748" s="21"/>
      <c r="K748" s="21"/>
      <c r="Z748" s="55"/>
      <c r="AA748" s="55"/>
      <c r="AB748" s="55"/>
      <c r="AC748" s="55"/>
    </row>
    <row r="749" spans="1:29" ht="12.75" customHeight="1" x14ac:dyDescent="0.4">
      <c r="A749" s="2"/>
      <c r="B749" s="82"/>
      <c r="G749" s="21"/>
      <c r="K749" s="21"/>
      <c r="Z749" s="55"/>
      <c r="AA749" s="55"/>
      <c r="AB749" s="55"/>
      <c r="AC749" s="55"/>
    </row>
    <row r="750" spans="1:29" ht="12.75" customHeight="1" x14ac:dyDescent="0.4">
      <c r="A750" s="2"/>
      <c r="B750" s="82"/>
      <c r="G750" s="21"/>
      <c r="K750" s="21"/>
      <c r="Z750" s="55"/>
      <c r="AA750" s="55"/>
      <c r="AB750" s="55"/>
      <c r="AC750" s="55"/>
    </row>
    <row r="751" spans="1:29" ht="12.75" customHeight="1" x14ac:dyDescent="0.4">
      <c r="A751" s="2"/>
      <c r="B751" s="82"/>
      <c r="G751" s="21"/>
      <c r="K751" s="21"/>
      <c r="Z751" s="55"/>
      <c r="AA751" s="55"/>
      <c r="AB751" s="55"/>
      <c r="AC751" s="55"/>
    </row>
    <row r="752" spans="1:29" ht="12.75" customHeight="1" x14ac:dyDescent="0.4">
      <c r="A752" s="2"/>
      <c r="B752" s="82"/>
      <c r="G752" s="21"/>
      <c r="K752" s="21"/>
      <c r="Z752" s="55"/>
      <c r="AA752" s="55"/>
      <c r="AB752" s="55"/>
      <c r="AC752" s="55"/>
    </row>
    <row r="753" spans="1:29" ht="12.75" customHeight="1" x14ac:dyDescent="0.4">
      <c r="A753" s="2"/>
      <c r="B753" s="82"/>
      <c r="G753" s="21"/>
      <c r="K753" s="21"/>
      <c r="Z753" s="55"/>
      <c r="AA753" s="55"/>
      <c r="AB753" s="55"/>
      <c r="AC753" s="55"/>
    </row>
    <row r="754" spans="1:29" ht="12.75" customHeight="1" x14ac:dyDescent="0.4">
      <c r="A754" s="2"/>
      <c r="B754" s="82"/>
      <c r="G754" s="21"/>
      <c r="K754" s="21"/>
      <c r="Z754" s="55"/>
      <c r="AA754" s="55"/>
      <c r="AB754" s="55"/>
      <c r="AC754" s="55"/>
    </row>
    <row r="755" spans="1:29" ht="12.75" customHeight="1" x14ac:dyDescent="0.4">
      <c r="A755" s="2"/>
      <c r="B755" s="82"/>
      <c r="G755" s="21"/>
      <c r="K755" s="21"/>
      <c r="Z755" s="55"/>
      <c r="AA755" s="55"/>
      <c r="AB755" s="55"/>
      <c r="AC755" s="55"/>
    </row>
    <row r="756" spans="1:29" ht="12.75" customHeight="1" x14ac:dyDescent="0.4">
      <c r="A756" s="2"/>
      <c r="B756" s="82"/>
      <c r="G756" s="21"/>
      <c r="K756" s="21"/>
      <c r="Z756" s="55"/>
      <c r="AA756" s="55"/>
      <c r="AB756" s="55"/>
      <c r="AC756" s="55"/>
    </row>
    <row r="757" spans="1:29" ht="12.75" customHeight="1" x14ac:dyDescent="0.4">
      <c r="A757" s="2"/>
      <c r="B757" s="82"/>
      <c r="G757" s="21"/>
      <c r="K757" s="21"/>
      <c r="Z757" s="55"/>
      <c r="AA757" s="55"/>
      <c r="AB757" s="55"/>
      <c r="AC757" s="55"/>
    </row>
    <row r="758" spans="1:29" ht="12.75" customHeight="1" x14ac:dyDescent="0.4">
      <c r="A758" s="2"/>
      <c r="B758" s="82"/>
      <c r="G758" s="21"/>
      <c r="K758" s="21"/>
      <c r="Z758" s="55"/>
      <c r="AA758" s="55"/>
      <c r="AB758" s="55"/>
      <c r="AC758" s="55"/>
    </row>
    <row r="759" spans="1:29" ht="12.75" customHeight="1" x14ac:dyDescent="0.4">
      <c r="A759" s="2"/>
      <c r="B759" s="82"/>
      <c r="G759" s="21"/>
      <c r="K759" s="21"/>
      <c r="Z759" s="55"/>
      <c r="AA759" s="55"/>
      <c r="AB759" s="55"/>
      <c r="AC759" s="55"/>
    </row>
    <row r="760" spans="1:29" ht="12.75" customHeight="1" x14ac:dyDescent="0.4">
      <c r="A760" s="2"/>
      <c r="B760" s="82"/>
      <c r="G760" s="21"/>
      <c r="K760" s="21"/>
      <c r="Z760" s="55"/>
      <c r="AA760" s="55"/>
      <c r="AB760" s="55"/>
      <c r="AC760" s="55"/>
    </row>
    <row r="761" spans="1:29" ht="12.75" customHeight="1" x14ac:dyDescent="0.4">
      <c r="A761" s="2"/>
      <c r="B761" s="82"/>
      <c r="G761" s="21"/>
      <c r="K761" s="21"/>
      <c r="Z761" s="55"/>
      <c r="AA761" s="55"/>
      <c r="AB761" s="55"/>
      <c r="AC761" s="55"/>
    </row>
    <row r="762" spans="1:29" ht="12.75" customHeight="1" x14ac:dyDescent="0.4">
      <c r="A762" s="2"/>
      <c r="B762" s="82"/>
      <c r="G762" s="21"/>
      <c r="K762" s="21"/>
      <c r="Z762" s="55"/>
      <c r="AA762" s="55"/>
      <c r="AB762" s="55"/>
      <c r="AC762" s="55"/>
    </row>
    <row r="763" spans="1:29" ht="12.75" customHeight="1" x14ac:dyDescent="0.4">
      <c r="A763" s="2"/>
      <c r="B763" s="82"/>
      <c r="G763" s="21"/>
      <c r="K763" s="21"/>
      <c r="Z763" s="55"/>
      <c r="AA763" s="55"/>
      <c r="AB763" s="55"/>
      <c r="AC763" s="55"/>
    </row>
    <row r="764" spans="1:29" ht="12.75" customHeight="1" x14ac:dyDescent="0.4">
      <c r="A764" s="2"/>
      <c r="B764" s="82"/>
      <c r="G764" s="21"/>
      <c r="K764" s="21"/>
      <c r="Z764" s="55"/>
      <c r="AA764" s="55"/>
      <c r="AB764" s="55"/>
      <c r="AC764" s="55"/>
    </row>
    <row r="765" spans="1:29" ht="12.75" customHeight="1" x14ac:dyDescent="0.4">
      <c r="A765" s="2"/>
      <c r="B765" s="82"/>
      <c r="G765" s="21"/>
      <c r="K765" s="21"/>
      <c r="Z765" s="55"/>
      <c r="AA765" s="55"/>
      <c r="AB765" s="55"/>
      <c r="AC765" s="55"/>
    </row>
    <row r="766" spans="1:29" ht="12.75" customHeight="1" x14ac:dyDescent="0.4">
      <c r="A766" s="2"/>
      <c r="B766" s="82"/>
      <c r="G766" s="21"/>
      <c r="K766" s="21"/>
      <c r="Z766" s="55"/>
      <c r="AA766" s="55"/>
      <c r="AB766" s="55"/>
      <c r="AC766" s="55"/>
    </row>
    <row r="767" spans="1:29" ht="12.75" customHeight="1" x14ac:dyDescent="0.4">
      <c r="A767" s="2"/>
      <c r="B767" s="82"/>
      <c r="G767" s="21"/>
      <c r="K767" s="21"/>
      <c r="Z767" s="55"/>
      <c r="AA767" s="55"/>
      <c r="AB767" s="55"/>
      <c r="AC767" s="55"/>
    </row>
    <row r="768" spans="1:29" ht="12.75" customHeight="1" x14ac:dyDescent="0.4">
      <c r="A768" s="2"/>
      <c r="B768" s="82"/>
      <c r="G768" s="21"/>
      <c r="K768" s="21"/>
      <c r="Z768" s="55"/>
      <c r="AA768" s="55"/>
      <c r="AB768" s="55"/>
      <c r="AC768" s="55"/>
    </row>
    <row r="769" spans="1:29" ht="12.75" customHeight="1" x14ac:dyDescent="0.4">
      <c r="A769" s="2"/>
      <c r="B769" s="82"/>
      <c r="G769" s="21"/>
      <c r="K769" s="21"/>
      <c r="Z769" s="55"/>
      <c r="AA769" s="55"/>
      <c r="AB769" s="55"/>
      <c r="AC769" s="55"/>
    </row>
    <row r="770" spans="1:29" ht="12.75" customHeight="1" x14ac:dyDescent="0.4">
      <c r="A770" s="2"/>
      <c r="B770" s="82"/>
      <c r="G770" s="21"/>
      <c r="K770" s="21"/>
      <c r="Z770" s="55"/>
      <c r="AA770" s="55"/>
      <c r="AB770" s="55"/>
      <c r="AC770" s="55"/>
    </row>
    <row r="771" spans="1:29" ht="12.75" customHeight="1" x14ac:dyDescent="0.4">
      <c r="A771" s="2"/>
      <c r="B771" s="82"/>
      <c r="G771" s="21"/>
      <c r="K771" s="21"/>
      <c r="Z771" s="55"/>
      <c r="AA771" s="55"/>
      <c r="AB771" s="55"/>
      <c r="AC771" s="55"/>
    </row>
    <row r="772" spans="1:29" ht="12.75" customHeight="1" x14ac:dyDescent="0.4">
      <c r="A772" s="2"/>
      <c r="B772" s="82"/>
      <c r="G772" s="21"/>
      <c r="K772" s="21"/>
      <c r="Z772" s="55"/>
      <c r="AA772" s="55"/>
      <c r="AB772" s="55"/>
      <c r="AC772" s="55"/>
    </row>
    <row r="773" spans="1:29" ht="12.75" customHeight="1" x14ac:dyDescent="0.4">
      <c r="A773" s="2"/>
      <c r="B773" s="82"/>
      <c r="G773" s="21"/>
      <c r="K773" s="21"/>
      <c r="Z773" s="55"/>
      <c r="AA773" s="55"/>
      <c r="AB773" s="55"/>
      <c r="AC773" s="55"/>
    </row>
    <row r="774" spans="1:29" ht="12.75" customHeight="1" x14ac:dyDescent="0.4">
      <c r="A774" s="2"/>
      <c r="B774" s="82"/>
      <c r="G774" s="21"/>
      <c r="K774" s="21"/>
      <c r="Z774" s="55"/>
      <c r="AA774" s="55"/>
      <c r="AB774" s="55"/>
      <c r="AC774" s="55"/>
    </row>
    <row r="775" spans="1:29" ht="12.75" customHeight="1" x14ac:dyDescent="0.4">
      <c r="A775" s="2"/>
      <c r="B775" s="82"/>
      <c r="G775" s="21"/>
      <c r="K775" s="21"/>
      <c r="Z775" s="55"/>
      <c r="AA775" s="55"/>
      <c r="AB775" s="55"/>
      <c r="AC775" s="55"/>
    </row>
    <row r="776" spans="1:29" ht="12.75" customHeight="1" x14ac:dyDescent="0.4">
      <c r="A776" s="2"/>
      <c r="B776" s="82"/>
      <c r="G776" s="21"/>
      <c r="K776" s="21"/>
      <c r="Z776" s="55"/>
      <c r="AA776" s="55"/>
      <c r="AB776" s="55"/>
      <c r="AC776" s="55"/>
    </row>
    <row r="777" spans="1:29" ht="12.75" customHeight="1" x14ac:dyDescent="0.4">
      <c r="A777" s="2"/>
      <c r="B777" s="82"/>
      <c r="G777" s="21"/>
      <c r="K777" s="21"/>
      <c r="Z777" s="55"/>
      <c r="AA777" s="55"/>
      <c r="AB777" s="55"/>
      <c r="AC777" s="55"/>
    </row>
    <row r="778" spans="1:29" ht="12.75" customHeight="1" x14ac:dyDescent="0.4">
      <c r="A778" s="2"/>
      <c r="B778" s="82"/>
      <c r="G778" s="21"/>
      <c r="K778" s="21"/>
      <c r="Z778" s="55"/>
      <c r="AA778" s="55"/>
      <c r="AB778" s="55"/>
      <c r="AC778" s="55"/>
    </row>
    <row r="779" spans="1:29" ht="12.75" customHeight="1" x14ac:dyDescent="0.4">
      <c r="A779" s="2"/>
      <c r="B779" s="82"/>
      <c r="G779" s="21"/>
      <c r="K779" s="21"/>
      <c r="Z779" s="55"/>
      <c r="AA779" s="55"/>
      <c r="AB779" s="55"/>
      <c r="AC779" s="55"/>
    </row>
    <row r="780" spans="1:29" ht="12.75" customHeight="1" x14ac:dyDescent="0.4">
      <c r="A780" s="2"/>
      <c r="B780" s="82"/>
      <c r="G780" s="21"/>
      <c r="K780" s="21"/>
      <c r="Z780" s="55"/>
      <c r="AA780" s="55"/>
      <c r="AB780" s="55"/>
      <c r="AC780" s="55"/>
    </row>
    <row r="781" spans="1:29" ht="12.75" customHeight="1" x14ac:dyDescent="0.4">
      <c r="A781" s="2"/>
      <c r="B781" s="82"/>
      <c r="G781" s="21"/>
      <c r="K781" s="21"/>
      <c r="Z781" s="55"/>
      <c r="AA781" s="55"/>
      <c r="AB781" s="55"/>
      <c r="AC781" s="55"/>
    </row>
    <row r="782" spans="1:29" ht="12.75" customHeight="1" x14ac:dyDescent="0.4">
      <c r="A782" s="2"/>
      <c r="B782" s="82"/>
      <c r="G782" s="21"/>
      <c r="K782" s="21"/>
      <c r="Z782" s="55"/>
      <c r="AA782" s="55"/>
      <c r="AB782" s="55"/>
      <c r="AC782" s="55"/>
    </row>
    <row r="783" spans="1:29" ht="12.75" customHeight="1" x14ac:dyDescent="0.4">
      <c r="A783" s="2"/>
      <c r="B783" s="82"/>
      <c r="G783" s="21"/>
      <c r="K783" s="21"/>
      <c r="Z783" s="55"/>
      <c r="AA783" s="55"/>
      <c r="AB783" s="55"/>
      <c r="AC783" s="55"/>
    </row>
    <row r="784" spans="1:29" ht="12.75" customHeight="1" x14ac:dyDescent="0.4">
      <c r="A784" s="2"/>
      <c r="B784" s="82"/>
      <c r="G784" s="21"/>
      <c r="K784" s="21"/>
      <c r="Z784" s="55"/>
      <c r="AA784" s="55"/>
      <c r="AB784" s="55"/>
      <c r="AC784" s="55"/>
    </row>
    <row r="785" spans="1:29" ht="12.75" customHeight="1" x14ac:dyDescent="0.4">
      <c r="A785" s="2"/>
      <c r="B785" s="82"/>
      <c r="G785" s="21"/>
      <c r="K785" s="21"/>
      <c r="Z785" s="55"/>
      <c r="AA785" s="55"/>
      <c r="AB785" s="55"/>
      <c r="AC785" s="55"/>
    </row>
    <row r="786" spans="1:29" ht="12.75" customHeight="1" x14ac:dyDescent="0.4">
      <c r="A786" s="2"/>
      <c r="B786" s="82"/>
      <c r="G786" s="21"/>
      <c r="K786" s="21"/>
      <c r="Z786" s="55"/>
      <c r="AA786" s="55"/>
      <c r="AB786" s="55"/>
      <c r="AC786" s="55"/>
    </row>
    <row r="787" spans="1:29" ht="12.75" customHeight="1" x14ac:dyDescent="0.4">
      <c r="A787" s="2"/>
      <c r="B787" s="82"/>
      <c r="G787" s="21"/>
      <c r="K787" s="21"/>
      <c r="Z787" s="55"/>
      <c r="AA787" s="55"/>
      <c r="AB787" s="55"/>
      <c r="AC787" s="55"/>
    </row>
    <row r="788" spans="1:29" ht="12.75" customHeight="1" x14ac:dyDescent="0.4">
      <c r="A788" s="2"/>
      <c r="B788" s="82"/>
      <c r="G788" s="21"/>
      <c r="K788" s="21"/>
      <c r="Z788" s="55"/>
      <c r="AA788" s="55"/>
      <c r="AB788" s="55"/>
      <c r="AC788" s="55"/>
    </row>
    <row r="789" spans="1:29" ht="12.75" customHeight="1" x14ac:dyDescent="0.4">
      <c r="A789" s="2"/>
      <c r="B789" s="82"/>
      <c r="G789" s="21"/>
      <c r="K789" s="21"/>
      <c r="Z789" s="55"/>
      <c r="AA789" s="55"/>
      <c r="AB789" s="55"/>
      <c r="AC789" s="55"/>
    </row>
    <row r="790" spans="1:29" ht="12.75" customHeight="1" x14ac:dyDescent="0.4">
      <c r="A790" s="2"/>
      <c r="B790" s="82"/>
      <c r="G790" s="21"/>
      <c r="K790" s="21"/>
      <c r="Z790" s="55"/>
      <c r="AA790" s="55"/>
      <c r="AB790" s="55"/>
      <c r="AC790" s="55"/>
    </row>
    <row r="791" spans="1:29" ht="12.75" customHeight="1" x14ac:dyDescent="0.4">
      <c r="A791" s="2"/>
      <c r="B791" s="82"/>
      <c r="G791" s="21"/>
      <c r="K791" s="21"/>
      <c r="Z791" s="55"/>
      <c r="AA791" s="55"/>
      <c r="AB791" s="55"/>
      <c r="AC791" s="55"/>
    </row>
    <row r="792" spans="1:29" ht="12.75" customHeight="1" x14ac:dyDescent="0.4">
      <c r="A792" s="2"/>
      <c r="B792" s="82"/>
      <c r="G792" s="21"/>
      <c r="K792" s="21"/>
      <c r="Z792" s="55"/>
      <c r="AA792" s="55"/>
      <c r="AB792" s="55"/>
      <c r="AC792" s="55"/>
    </row>
    <row r="793" spans="1:29" ht="12.75" customHeight="1" x14ac:dyDescent="0.4">
      <c r="A793" s="2"/>
      <c r="B793" s="82"/>
      <c r="G793" s="21"/>
      <c r="K793" s="21"/>
      <c r="Z793" s="55"/>
      <c r="AA793" s="55"/>
      <c r="AB793" s="55"/>
      <c r="AC793" s="55"/>
    </row>
    <row r="794" spans="1:29" ht="12.75" customHeight="1" x14ac:dyDescent="0.4">
      <c r="A794" s="2"/>
      <c r="B794" s="82"/>
      <c r="G794" s="21"/>
      <c r="K794" s="21"/>
      <c r="Z794" s="55"/>
      <c r="AA794" s="55"/>
      <c r="AB794" s="55"/>
      <c r="AC794" s="55"/>
    </row>
    <row r="795" spans="1:29" ht="12.75" customHeight="1" x14ac:dyDescent="0.4">
      <c r="A795" s="2"/>
      <c r="B795" s="82"/>
      <c r="G795" s="21"/>
      <c r="K795" s="21"/>
      <c r="Z795" s="55"/>
      <c r="AA795" s="55"/>
      <c r="AB795" s="55"/>
      <c r="AC795" s="55"/>
    </row>
    <row r="796" spans="1:29" ht="12.75" customHeight="1" x14ac:dyDescent="0.4">
      <c r="A796" s="2"/>
      <c r="B796" s="82"/>
      <c r="G796" s="21"/>
      <c r="K796" s="21"/>
      <c r="Z796" s="55"/>
      <c r="AA796" s="55"/>
      <c r="AB796" s="55"/>
      <c r="AC796" s="55"/>
    </row>
    <row r="797" spans="1:29" ht="12.75" customHeight="1" x14ac:dyDescent="0.4">
      <c r="A797" s="2"/>
      <c r="B797" s="82"/>
      <c r="G797" s="21"/>
      <c r="K797" s="21"/>
      <c r="Z797" s="55"/>
      <c r="AA797" s="55"/>
      <c r="AB797" s="55"/>
      <c r="AC797" s="55"/>
    </row>
    <row r="798" spans="1:29" ht="12.75" customHeight="1" x14ac:dyDescent="0.4">
      <c r="A798" s="2"/>
      <c r="B798" s="82"/>
      <c r="G798" s="21"/>
      <c r="K798" s="21"/>
      <c r="Z798" s="55"/>
      <c r="AA798" s="55"/>
      <c r="AB798" s="55"/>
      <c r="AC798" s="55"/>
    </row>
    <row r="799" spans="1:29" ht="12.75" customHeight="1" x14ac:dyDescent="0.4">
      <c r="A799" s="2"/>
      <c r="B799" s="82"/>
      <c r="G799" s="21"/>
      <c r="K799" s="21"/>
      <c r="Z799" s="55"/>
      <c r="AA799" s="55"/>
      <c r="AB799" s="55"/>
      <c r="AC799" s="55"/>
    </row>
    <row r="800" spans="1:29" ht="12.75" customHeight="1" x14ac:dyDescent="0.4">
      <c r="A800" s="2"/>
      <c r="B800" s="82"/>
      <c r="G800" s="21"/>
      <c r="K800" s="21"/>
      <c r="Z800" s="55"/>
      <c r="AA800" s="55"/>
      <c r="AB800" s="55"/>
      <c r="AC800" s="55"/>
    </row>
    <row r="801" spans="1:29" ht="12.75" customHeight="1" x14ac:dyDescent="0.4">
      <c r="A801" s="2"/>
      <c r="B801" s="82"/>
      <c r="G801" s="21"/>
      <c r="K801" s="21"/>
      <c r="Z801" s="55"/>
      <c r="AA801" s="55"/>
      <c r="AB801" s="55"/>
      <c r="AC801" s="55"/>
    </row>
    <row r="802" spans="1:29" ht="12.75" customHeight="1" x14ac:dyDescent="0.4">
      <c r="A802" s="2"/>
      <c r="B802" s="82"/>
      <c r="G802" s="21"/>
      <c r="K802" s="21"/>
      <c r="Z802" s="55"/>
      <c r="AA802" s="55"/>
      <c r="AB802" s="55"/>
      <c r="AC802" s="55"/>
    </row>
    <row r="803" spans="1:29" ht="12.75" customHeight="1" x14ac:dyDescent="0.4">
      <c r="A803" s="2"/>
      <c r="B803" s="82"/>
      <c r="G803" s="21"/>
      <c r="K803" s="21"/>
      <c r="Z803" s="55"/>
      <c r="AA803" s="55"/>
      <c r="AB803" s="55"/>
      <c r="AC803" s="55"/>
    </row>
    <row r="804" spans="1:29" ht="12.75" customHeight="1" x14ac:dyDescent="0.4">
      <c r="A804" s="2"/>
      <c r="B804" s="82"/>
      <c r="G804" s="21"/>
      <c r="K804" s="21"/>
      <c r="Z804" s="55"/>
      <c r="AA804" s="55"/>
      <c r="AB804" s="55"/>
      <c r="AC804" s="55"/>
    </row>
    <row r="805" spans="1:29" ht="12.75" customHeight="1" x14ac:dyDescent="0.4">
      <c r="A805" s="2"/>
      <c r="B805" s="82"/>
      <c r="G805" s="21"/>
      <c r="K805" s="21"/>
      <c r="Z805" s="55"/>
      <c r="AA805" s="55"/>
      <c r="AB805" s="55"/>
      <c r="AC805" s="55"/>
    </row>
    <row r="806" spans="1:29" ht="12.75" customHeight="1" x14ac:dyDescent="0.4">
      <c r="A806" s="2"/>
      <c r="B806" s="82"/>
      <c r="G806" s="21"/>
      <c r="K806" s="21"/>
      <c r="Z806" s="55"/>
      <c r="AA806" s="55"/>
      <c r="AB806" s="55"/>
      <c r="AC806" s="55"/>
    </row>
    <row r="807" spans="1:29" ht="12.75" customHeight="1" x14ac:dyDescent="0.4">
      <c r="A807" s="2"/>
      <c r="B807" s="82"/>
      <c r="G807" s="21"/>
      <c r="K807" s="21"/>
      <c r="Z807" s="55"/>
      <c r="AA807" s="55"/>
      <c r="AB807" s="55"/>
      <c r="AC807" s="55"/>
    </row>
    <row r="808" spans="1:29" ht="12.75" customHeight="1" x14ac:dyDescent="0.4">
      <c r="A808" s="2"/>
      <c r="B808" s="82"/>
      <c r="G808" s="21"/>
      <c r="K808" s="21"/>
      <c r="Z808" s="55"/>
      <c r="AA808" s="55"/>
      <c r="AB808" s="55"/>
      <c r="AC808" s="55"/>
    </row>
    <row r="809" spans="1:29" ht="12.75" customHeight="1" x14ac:dyDescent="0.4">
      <c r="A809" s="2"/>
      <c r="B809" s="82"/>
      <c r="G809" s="21"/>
      <c r="K809" s="21"/>
      <c r="Z809" s="55"/>
      <c r="AA809" s="55"/>
      <c r="AB809" s="55"/>
      <c r="AC809" s="55"/>
    </row>
    <row r="810" spans="1:29" ht="12.75" customHeight="1" x14ac:dyDescent="0.4">
      <c r="A810" s="2"/>
      <c r="B810" s="82"/>
      <c r="G810" s="21"/>
      <c r="K810" s="21"/>
      <c r="Z810" s="55"/>
      <c r="AA810" s="55"/>
      <c r="AB810" s="55"/>
      <c r="AC810" s="55"/>
    </row>
    <row r="811" spans="1:29" ht="12.75" customHeight="1" x14ac:dyDescent="0.4">
      <c r="A811" s="2"/>
      <c r="B811" s="82"/>
      <c r="G811" s="21"/>
      <c r="K811" s="21"/>
      <c r="Z811" s="55"/>
      <c r="AA811" s="55"/>
      <c r="AB811" s="55"/>
      <c r="AC811" s="55"/>
    </row>
    <row r="812" spans="1:29" ht="12.75" customHeight="1" x14ac:dyDescent="0.4">
      <c r="A812" s="2"/>
      <c r="B812" s="82"/>
      <c r="G812" s="21"/>
      <c r="K812" s="21"/>
      <c r="Z812" s="55"/>
      <c r="AA812" s="55"/>
      <c r="AB812" s="55"/>
      <c r="AC812" s="55"/>
    </row>
    <row r="813" spans="1:29" ht="12.75" customHeight="1" x14ac:dyDescent="0.4">
      <c r="A813" s="2"/>
      <c r="B813" s="82"/>
      <c r="G813" s="21"/>
      <c r="K813" s="21"/>
      <c r="Z813" s="55"/>
      <c r="AA813" s="55"/>
      <c r="AB813" s="55"/>
      <c r="AC813" s="55"/>
    </row>
    <row r="814" spans="1:29" ht="12.75" customHeight="1" x14ac:dyDescent="0.4">
      <c r="A814" s="2"/>
      <c r="B814" s="82"/>
      <c r="G814" s="21"/>
      <c r="K814" s="21"/>
      <c r="Z814" s="55"/>
      <c r="AA814" s="55"/>
      <c r="AB814" s="55"/>
      <c r="AC814" s="55"/>
    </row>
    <row r="815" spans="1:29" ht="12.75" customHeight="1" x14ac:dyDescent="0.4">
      <c r="A815" s="2"/>
      <c r="B815" s="82"/>
      <c r="G815" s="21"/>
      <c r="K815" s="21"/>
      <c r="Z815" s="55"/>
      <c r="AA815" s="55"/>
      <c r="AB815" s="55"/>
      <c r="AC815" s="55"/>
    </row>
    <row r="816" spans="1:29" ht="12.75" customHeight="1" x14ac:dyDescent="0.4">
      <c r="A816" s="2"/>
      <c r="B816" s="82"/>
      <c r="G816" s="21"/>
      <c r="K816" s="21"/>
      <c r="Z816" s="55"/>
      <c r="AA816" s="55"/>
      <c r="AB816" s="55"/>
      <c r="AC816" s="55"/>
    </row>
    <row r="817" spans="1:29" ht="12.75" customHeight="1" x14ac:dyDescent="0.4">
      <c r="A817" s="2"/>
      <c r="B817" s="82"/>
      <c r="G817" s="21"/>
      <c r="K817" s="21"/>
      <c r="Z817" s="55"/>
      <c r="AA817" s="55"/>
      <c r="AB817" s="55"/>
      <c r="AC817" s="55"/>
    </row>
    <row r="818" spans="1:29" ht="12.75" customHeight="1" x14ac:dyDescent="0.4">
      <c r="A818" s="2"/>
      <c r="B818" s="82"/>
      <c r="G818" s="21"/>
      <c r="K818" s="21"/>
      <c r="Z818" s="55"/>
      <c r="AA818" s="55"/>
      <c r="AB818" s="55"/>
      <c r="AC818" s="55"/>
    </row>
    <row r="819" spans="1:29" ht="12.75" customHeight="1" x14ac:dyDescent="0.4">
      <c r="A819" s="2"/>
      <c r="B819" s="82"/>
      <c r="G819" s="21"/>
      <c r="K819" s="21"/>
      <c r="Z819" s="55"/>
      <c r="AA819" s="55"/>
      <c r="AB819" s="55"/>
      <c r="AC819" s="55"/>
    </row>
    <row r="820" spans="1:29" ht="12.75" customHeight="1" x14ac:dyDescent="0.4">
      <c r="A820" s="2"/>
      <c r="B820" s="82"/>
      <c r="G820" s="21"/>
      <c r="K820" s="21"/>
      <c r="Z820" s="55"/>
      <c r="AA820" s="55"/>
      <c r="AB820" s="55"/>
      <c r="AC820" s="55"/>
    </row>
    <row r="821" spans="1:29" ht="12.75" customHeight="1" x14ac:dyDescent="0.4">
      <c r="A821" s="2"/>
      <c r="B821" s="82"/>
      <c r="G821" s="21"/>
      <c r="K821" s="21"/>
      <c r="Z821" s="55"/>
      <c r="AA821" s="55"/>
      <c r="AB821" s="55"/>
      <c r="AC821" s="55"/>
    </row>
    <row r="822" spans="1:29" ht="12.75" customHeight="1" x14ac:dyDescent="0.4">
      <c r="A822" s="2"/>
      <c r="B822" s="82"/>
      <c r="G822" s="21"/>
      <c r="K822" s="21"/>
      <c r="Z822" s="55"/>
      <c r="AA822" s="55"/>
      <c r="AB822" s="55"/>
      <c r="AC822" s="55"/>
    </row>
    <row r="823" spans="1:29" ht="12.75" customHeight="1" x14ac:dyDescent="0.4">
      <c r="A823" s="2"/>
      <c r="B823" s="82"/>
      <c r="G823" s="21"/>
      <c r="K823" s="21"/>
      <c r="Z823" s="55"/>
      <c r="AA823" s="55"/>
      <c r="AB823" s="55"/>
      <c r="AC823" s="55"/>
    </row>
    <row r="824" spans="1:29" ht="12.75" customHeight="1" x14ac:dyDescent="0.4">
      <c r="A824" s="2"/>
      <c r="B824" s="82"/>
      <c r="G824" s="21"/>
      <c r="K824" s="21"/>
      <c r="Z824" s="55"/>
      <c r="AA824" s="55"/>
      <c r="AB824" s="55"/>
      <c r="AC824" s="55"/>
    </row>
    <row r="825" spans="1:29" ht="12.75" customHeight="1" x14ac:dyDescent="0.4">
      <c r="A825" s="2"/>
      <c r="B825" s="82"/>
      <c r="G825" s="21"/>
      <c r="K825" s="21"/>
      <c r="Z825" s="55"/>
      <c r="AA825" s="55"/>
      <c r="AB825" s="55"/>
      <c r="AC825" s="55"/>
    </row>
    <row r="826" spans="1:29" ht="12.75" customHeight="1" x14ac:dyDescent="0.4">
      <c r="A826" s="2"/>
      <c r="B826" s="82"/>
      <c r="G826" s="21"/>
      <c r="K826" s="21"/>
      <c r="Z826" s="55"/>
      <c r="AA826" s="55"/>
      <c r="AB826" s="55"/>
      <c r="AC826" s="55"/>
    </row>
    <row r="827" spans="1:29" ht="12.75" customHeight="1" x14ac:dyDescent="0.4">
      <c r="A827" s="2"/>
      <c r="B827" s="82"/>
      <c r="G827" s="21"/>
      <c r="K827" s="21"/>
      <c r="Z827" s="55"/>
      <c r="AA827" s="55"/>
      <c r="AB827" s="55"/>
      <c r="AC827" s="55"/>
    </row>
    <row r="828" spans="1:29" ht="12.75" customHeight="1" x14ac:dyDescent="0.4">
      <c r="A828" s="2"/>
      <c r="B828" s="82"/>
      <c r="G828" s="21"/>
      <c r="K828" s="21"/>
      <c r="Z828" s="55"/>
      <c r="AA828" s="55"/>
      <c r="AB828" s="55"/>
      <c r="AC828" s="55"/>
    </row>
    <row r="829" spans="1:29" ht="12.75" customHeight="1" x14ac:dyDescent="0.4">
      <c r="A829" s="2"/>
      <c r="B829" s="82"/>
      <c r="G829" s="21"/>
      <c r="K829" s="21"/>
      <c r="Z829" s="55"/>
      <c r="AA829" s="55"/>
      <c r="AB829" s="55"/>
      <c r="AC829" s="55"/>
    </row>
    <row r="830" spans="1:29" ht="12.75" customHeight="1" x14ac:dyDescent="0.4">
      <c r="A830" s="2"/>
      <c r="B830" s="82"/>
      <c r="G830" s="21"/>
      <c r="K830" s="21"/>
      <c r="Z830" s="55"/>
      <c r="AA830" s="55"/>
      <c r="AB830" s="55"/>
      <c r="AC830" s="55"/>
    </row>
    <row r="831" spans="1:29" ht="12.75" customHeight="1" x14ac:dyDescent="0.4">
      <c r="A831" s="2"/>
      <c r="B831" s="82"/>
      <c r="G831" s="21"/>
      <c r="K831" s="21"/>
      <c r="Z831" s="55"/>
      <c r="AA831" s="55"/>
      <c r="AB831" s="55"/>
      <c r="AC831" s="55"/>
    </row>
    <row r="832" spans="1:29" ht="12.75" customHeight="1" x14ac:dyDescent="0.4">
      <c r="A832" s="2"/>
      <c r="B832" s="82"/>
      <c r="G832" s="21"/>
      <c r="K832" s="21"/>
      <c r="Z832" s="55"/>
      <c r="AA832" s="55"/>
      <c r="AB832" s="55"/>
      <c r="AC832" s="55"/>
    </row>
    <row r="833" spans="1:29" ht="12.75" customHeight="1" x14ac:dyDescent="0.4">
      <c r="A833" s="2"/>
      <c r="B833" s="82"/>
      <c r="G833" s="21"/>
      <c r="K833" s="21"/>
      <c r="Z833" s="55"/>
      <c r="AA833" s="55"/>
      <c r="AB833" s="55"/>
      <c r="AC833" s="55"/>
    </row>
    <row r="834" spans="1:29" ht="12.75" customHeight="1" x14ac:dyDescent="0.4">
      <c r="A834" s="2"/>
      <c r="B834" s="82"/>
      <c r="G834" s="21"/>
      <c r="K834" s="21"/>
      <c r="Z834" s="55"/>
      <c r="AA834" s="55"/>
      <c r="AB834" s="55"/>
      <c r="AC834" s="55"/>
    </row>
    <row r="835" spans="1:29" ht="12.75" customHeight="1" x14ac:dyDescent="0.4">
      <c r="A835" s="2"/>
      <c r="B835" s="82"/>
      <c r="G835" s="21"/>
      <c r="K835" s="21"/>
      <c r="Z835" s="55"/>
      <c r="AA835" s="55"/>
      <c r="AB835" s="55"/>
      <c r="AC835" s="55"/>
    </row>
    <row r="836" spans="1:29" ht="12.75" customHeight="1" x14ac:dyDescent="0.4">
      <c r="A836" s="2"/>
      <c r="B836" s="82"/>
      <c r="G836" s="21"/>
      <c r="K836" s="21"/>
      <c r="Z836" s="55"/>
      <c r="AA836" s="55"/>
      <c r="AB836" s="55"/>
      <c r="AC836" s="55"/>
    </row>
    <row r="837" spans="1:29" ht="12.75" customHeight="1" x14ac:dyDescent="0.4">
      <c r="A837" s="2"/>
      <c r="B837" s="82"/>
      <c r="G837" s="21"/>
      <c r="K837" s="21"/>
      <c r="Z837" s="55"/>
      <c r="AA837" s="55"/>
      <c r="AB837" s="55"/>
      <c r="AC837" s="55"/>
    </row>
    <row r="838" spans="1:29" ht="12.75" customHeight="1" x14ac:dyDescent="0.4">
      <c r="A838" s="2"/>
      <c r="B838" s="82"/>
      <c r="G838" s="21"/>
      <c r="K838" s="21"/>
      <c r="Z838" s="55"/>
      <c r="AA838" s="55"/>
      <c r="AB838" s="55"/>
      <c r="AC838" s="55"/>
    </row>
    <row r="839" spans="1:29" ht="12.75" customHeight="1" x14ac:dyDescent="0.4">
      <c r="A839" s="2"/>
      <c r="B839" s="82"/>
      <c r="G839" s="21"/>
      <c r="K839" s="21"/>
      <c r="Z839" s="55"/>
      <c r="AA839" s="55"/>
      <c r="AB839" s="55"/>
      <c r="AC839" s="55"/>
    </row>
    <row r="840" spans="1:29" ht="12.75" customHeight="1" x14ac:dyDescent="0.4">
      <c r="A840" s="2"/>
      <c r="B840" s="82"/>
      <c r="G840" s="21"/>
      <c r="K840" s="21"/>
      <c r="Z840" s="55"/>
      <c r="AA840" s="55"/>
      <c r="AB840" s="55"/>
      <c r="AC840" s="55"/>
    </row>
    <row r="841" spans="1:29" ht="12.75" customHeight="1" x14ac:dyDescent="0.4">
      <c r="A841" s="2"/>
      <c r="B841" s="82"/>
      <c r="G841" s="21"/>
      <c r="K841" s="21"/>
      <c r="Z841" s="55"/>
      <c r="AA841" s="55"/>
      <c r="AB841" s="55"/>
      <c r="AC841" s="55"/>
    </row>
    <row r="842" spans="1:29" ht="12.75" customHeight="1" x14ac:dyDescent="0.4">
      <c r="A842" s="2"/>
      <c r="B842" s="82"/>
      <c r="G842" s="21"/>
      <c r="K842" s="21"/>
      <c r="Z842" s="55"/>
      <c r="AA842" s="55"/>
      <c r="AB842" s="55"/>
      <c r="AC842" s="55"/>
    </row>
    <row r="843" spans="1:29" ht="12.75" customHeight="1" x14ac:dyDescent="0.4">
      <c r="A843" s="2"/>
      <c r="B843" s="82"/>
      <c r="G843" s="21"/>
      <c r="K843" s="21"/>
      <c r="Z843" s="55"/>
      <c r="AA843" s="55"/>
      <c r="AB843" s="55"/>
      <c r="AC843" s="55"/>
    </row>
    <row r="844" spans="1:29" ht="12.75" customHeight="1" x14ac:dyDescent="0.4">
      <c r="A844" s="2"/>
      <c r="B844" s="82"/>
      <c r="G844" s="21"/>
      <c r="K844" s="21"/>
      <c r="Z844" s="55"/>
      <c r="AA844" s="55"/>
      <c r="AB844" s="55"/>
      <c r="AC844" s="55"/>
    </row>
    <row r="845" spans="1:29" ht="12.75" customHeight="1" x14ac:dyDescent="0.4">
      <c r="A845" s="2"/>
      <c r="B845" s="82"/>
      <c r="G845" s="21"/>
      <c r="K845" s="21"/>
      <c r="Z845" s="55"/>
      <c r="AA845" s="55"/>
      <c r="AB845" s="55"/>
      <c r="AC845" s="55"/>
    </row>
    <row r="846" spans="1:29" ht="12.75" customHeight="1" x14ac:dyDescent="0.4">
      <c r="A846" s="2"/>
      <c r="B846" s="82"/>
      <c r="G846" s="21"/>
      <c r="K846" s="21"/>
      <c r="Z846" s="55"/>
      <c r="AA846" s="55"/>
      <c r="AB846" s="55"/>
      <c r="AC846" s="55"/>
    </row>
    <row r="847" spans="1:29" ht="12.75" customHeight="1" x14ac:dyDescent="0.4">
      <c r="A847" s="2"/>
      <c r="B847" s="82"/>
      <c r="G847" s="21"/>
      <c r="K847" s="21"/>
      <c r="Z847" s="55"/>
      <c r="AA847" s="55"/>
      <c r="AB847" s="55"/>
      <c r="AC847" s="55"/>
    </row>
    <row r="848" spans="1:29" ht="12.75" customHeight="1" x14ac:dyDescent="0.4">
      <c r="A848" s="2"/>
      <c r="B848" s="82"/>
      <c r="G848" s="21"/>
      <c r="K848" s="21"/>
      <c r="Z848" s="55"/>
      <c r="AA848" s="55"/>
      <c r="AB848" s="55"/>
      <c r="AC848" s="55"/>
    </row>
    <row r="849" spans="1:29" ht="12.75" customHeight="1" x14ac:dyDescent="0.4">
      <c r="A849" s="2"/>
      <c r="B849" s="82"/>
      <c r="G849" s="21"/>
      <c r="K849" s="21"/>
      <c r="Z849" s="55"/>
      <c r="AA849" s="55"/>
      <c r="AB849" s="55"/>
      <c r="AC849" s="55"/>
    </row>
    <row r="850" spans="1:29" ht="12.75" customHeight="1" x14ac:dyDescent="0.4">
      <c r="A850" s="2"/>
      <c r="B850" s="82"/>
      <c r="G850" s="21"/>
      <c r="K850" s="21"/>
      <c r="Z850" s="55"/>
      <c r="AA850" s="55"/>
      <c r="AB850" s="55"/>
      <c r="AC850" s="55"/>
    </row>
    <row r="851" spans="1:29" ht="12.75" customHeight="1" x14ac:dyDescent="0.4">
      <c r="A851" s="2"/>
      <c r="B851" s="82"/>
      <c r="G851" s="21"/>
      <c r="K851" s="21"/>
      <c r="Z851" s="55"/>
      <c r="AA851" s="55"/>
      <c r="AB851" s="55"/>
      <c r="AC851" s="55"/>
    </row>
    <row r="852" spans="1:29" ht="12.75" customHeight="1" x14ac:dyDescent="0.4">
      <c r="A852" s="2"/>
      <c r="B852" s="82"/>
      <c r="G852" s="21"/>
      <c r="K852" s="21"/>
      <c r="Z852" s="55"/>
      <c r="AA852" s="55"/>
      <c r="AB852" s="55"/>
      <c r="AC852" s="55"/>
    </row>
    <row r="853" spans="1:29" ht="12.75" customHeight="1" x14ac:dyDescent="0.4">
      <c r="A853" s="2"/>
      <c r="B853" s="82"/>
      <c r="G853" s="21"/>
      <c r="K853" s="21"/>
      <c r="Z853" s="55"/>
      <c r="AA853" s="55"/>
      <c r="AB853" s="55"/>
      <c r="AC853" s="55"/>
    </row>
    <row r="854" spans="1:29" ht="12.75" customHeight="1" x14ac:dyDescent="0.4">
      <c r="A854" s="2"/>
      <c r="B854" s="82"/>
      <c r="G854" s="21"/>
      <c r="K854" s="21"/>
      <c r="Z854" s="55"/>
      <c r="AA854" s="55"/>
      <c r="AB854" s="55"/>
      <c r="AC854" s="55"/>
    </row>
    <row r="855" spans="1:29" ht="12.75" customHeight="1" x14ac:dyDescent="0.4">
      <c r="A855" s="2"/>
      <c r="B855" s="82"/>
      <c r="G855" s="21"/>
      <c r="K855" s="21"/>
      <c r="Z855" s="55"/>
      <c r="AA855" s="55"/>
      <c r="AB855" s="55"/>
      <c r="AC855" s="55"/>
    </row>
    <row r="856" spans="1:29" ht="12.75" customHeight="1" x14ac:dyDescent="0.4">
      <c r="A856" s="2"/>
      <c r="B856" s="82"/>
      <c r="G856" s="21"/>
      <c r="K856" s="21"/>
      <c r="Z856" s="55"/>
      <c r="AA856" s="55"/>
      <c r="AB856" s="55"/>
      <c r="AC856" s="55"/>
    </row>
    <row r="857" spans="1:29" ht="12.75" customHeight="1" x14ac:dyDescent="0.4">
      <c r="A857" s="2"/>
      <c r="B857" s="82"/>
      <c r="G857" s="21"/>
      <c r="K857" s="21"/>
      <c r="Z857" s="55"/>
      <c r="AA857" s="55"/>
      <c r="AB857" s="55"/>
      <c r="AC857" s="55"/>
    </row>
    <row r="858" spans="1:29" ht="12.75" customHeight="1" x14ac:dyDescent="0.4">
      <c r="A858" s="2"/>
      <c r="B858" s="82"/>
      <c r="G858" s="21"/>
      <c r="K858" s="21"/>
      <c r="Z858" s="55"/>
      <c r="AA858" s="55"/>
      <c r="AB858" s="55"/>
      <c r="AC858" s="55"/>
    </row>
    <row r="859" spans="1:29" ht="12.75" customHeight="1" x14ac:dyDescent="0.4">
      <c r="A859" s="2"/>
      <c r="B859" s="82"/>
      <c r="G859" s="21"/>
      <c r="K859" s="21"/>
      <c r="Z859" s="55"/>
      <c r="AA859" s="55"/>
      <c r="AB859" s="55"/>
      <c r="AC859" s="55"/>
    </row>
    <row r="860" spans="1:29" ht="12.75" customHeight="1" x14ac:dyDescent="0.4">
      <c r="A860" s="2"/>
      <c r="B860" s="82"/>
      <c r="G860" s="21"/>
      <c r="K860" s="21"/>
      <c r="Z860" s="55"/>
      <c r="AA860" s="55"/>
      <c r="AB860" s="55"/>
      <c r="AC860" s="55"/>
    </row>
    <row r="861" spans="1:29" ht="12.75" customHeight="1" x14ac:dyDescent="0.4">
      <c r="A861" s="2"/>
      <c r="B861" s="82"/>
      <c r="G861" s="21"/>
      <c r="K861" s="21"/>
      <c r="Z861" s="55"/>
      <c r="AA861" s="55"/>
      <c r="AB861" s="55"/>
      <c r="AC861" s="55"/>
    </row>
    <row r="862" spans="1:29" ht="12.75" customHeight="1" x14ac:dyDescent="0.4">
      <c r="A862" s="2"/>
      <c r="B862" s="82"/>
      <c r="G862" s="21"/>
      <c r="K862" s="21"/>
      <c r="Z862" s="55"/>
      <c r="AA862" s="55"/>
      <c r="AB862" s="55"/>
      <c r="AC862" s="55"/>
    </row>
    <row r="863" spans="1:29" ht="12.75" customHeight="1" x14ac:dyDescent="0.4">
      <c r="A863" s="2"/>
      <c r="B863" s="82"/>
      <c r="G863" s="21"/>
      <c r="K863" s="21"/>
      <c r="Z863" s="55"/>
      <c r="AA863" s="55"/>
      <c r="AB863" s="55"/>
      <c r="AC863" s="55"/>
    </row>
    <row r="864" spans="1:29" ht="12.75" customHeight="1" x14ac:dyDescent="0.4">
      <c r="A864" s="2"/>
      <c r="B864" s="82"/>
      <c r="G864" s="21"/>
      <c r="K864" s="21"/>
      <c r="Z864" s="55"/>
      <c r="AA864" s="55"/>
      <c r="AB864" s="55"/>
      <c r="AC864" s="55"/>
    </row>
    <row r="865" spans="1:29" ht="12.75" customHeight="1" x14ac:dyDescent="0.4">
      <c r="A865" s="2"/>
      <c r="B865" s="82"/>
      <c r="G865" s="21"/>
      <c r="K865" s="21"/>
      <c r="Z865" s="55"/>
      <c r="AA865" s="55"/>
      <c r="AB865" s="55"/>
      <c r="AC865" s="55"/>
    </row>
    <row r="866" spans="1:29" ht="12.75" customHeight="1" x14ac:dyDescent="0.4">
      <c r="A866" s="2"/>
      <c r="B866" s="82"/>
      <c r="G866" s="21"/>
      <c r="K866" s="21"/>
      <c r="Z866" s="55"/>
      <c r="AA866" s="55"/>
      <c r="AB866" s="55"/>
      <c r="AC866" s="55"/>
    </row>
    <row r="867" spans="1:29" ht="12.75" customHeight="1" x14ac:dyDescent="0.4">
      <c r="A867" s="2"/>
      <c r="B867" s="82"/>
      <c r="G867" s="21"/>
      <c r="K867" s="21"/>
      <c r="Z867" s="55"/>
      <c r="AA867" s="55"/>
      <c r="AB867" s="55"/>
      <c r="AC867" s="55"/>
    </row>
    <row r="868" spans="1:29" ht="12.75" customHeight="1" x14ac:dyDescent="0.4">
      <c r="A868" s="2"/>
      <c r="B868" s="82"/>
      <c r="G868" s="21"/>
      <c r="K868" s="21"/>
      <c r="Z868" s="55"/>
      <c r="AA868" s="55"/>
      <c r="AB868" s="55"/>
      <c r="AC868" s="55"/>
    </row>
    <row r="869" spans="1:29" ht="12.75" customHeight="1" x14ac:dyDescent="0.4">
      <c r="A869" s="2"/>
      <c r="B869" s="82"/>
      <c r="G869" s="21"/>
      <c r="K869" s="21"/>
      <c r="Z869" s="55"/>
      <c r="AA869" s="55"/>
      <c r="AB869" s="55"/>
      <c r="AC869" s="55"/>
    </row>
    <row r="870" spans="1:29" ht="12.75" customHeight="1" x14ac:dyDescent="0.4">
      <c r="A870" s="2"/>
      <c r="B870" s="82"/>
      <c r="G870" s="21"/>
      <c r="K870" s="21"/>
      <c r="Z870" s="55"/>
      <c r="AA870" s="55"/>
      <c r="AB870" s="55"/>
      <c r="AC870" s="55"/>
    </row>
    <row r="871" spans="1:29" ht="12.75" customHeight="1" x14ac:dyDescent="0.4">
      <c r="A871" s="2"/>
      <c r="B871" s="82"/>
      <c r="G871" s="21"/>
      <c r="K871" s="21"/>
      <c r="Z871" s="55"/>
      <c r="AA871" s="55"/>
      <c r="AB871" s="55"/>
      <c r="AC871" s="55"/>
    </row>
    <row r="872" spans="1:29" ht="12.75" customHeight="1" x14ac:dyDescent="0.4">
      <c r="A872" s="2"/>
      <c r="B872" s="82"/>
      <c r="G872" s="21"/>
      <c r="K872" s="21"/>
      <c r="Z872" s="55"/>
      <c r="AA872" s="55"/>
      <c r="AB872" s="55"/>
      <c r="AC872" s="55"/>
    </row>
    <row r="873" spans="1:29" ht="12.75" customHeight="1" x14ac:dyDescent="0.4">
      <c r="A873" s="2"/>
      <c r="B873" s="82"/>
      <c r="G873" s="21"/>
      <c r="K873" s="21"/>
      <c r="Z873" s="55"/>
      <c r="AA873" s="55"/>
      <c r="AB873" s="55"/>
      <c r="AC873" s="55"/>
    </row>
    <row r="874" spans="1:29" ht="12.75" customHeight="1" x14ac:dyDescent="0.4">
      <c r="A874" s="2"/>
      <c r="B874" s="82"/>
      <c r="G874" s="21"/>
      <c r="K874" s="21"/>
      <c r="Z874" s="55"/>
      <c r="AA874" s="55"/>
      <c r="AB874" s="55"/>
      <c r="AC874" s="55"/>
    </row>
    <row r="875" spans="1:29" ht="12.75" customHeight="1" x14ac:dyDescent="0.4">
      <c r="A875" s="2"/>
      <c r="B875" s="82"/>
      <c r="G875" s="21"/>
      <c r="K875" s="21"/>
      <c r="Z875" s="55"/>
      <c r="AA875" s="55"/>
      <c r="AB875" s="55"/>
      <c r="AC875" s="55"/>
    </row>
    <row r="876" spans="1:29" ht="12.75" customHeight="1" x14ac:dyDescent="0.4">
      <c r="A876" s="2"/>
      <c r="B876" s="82"/>
      <c r="G876" s="21"/>
      <c r="K876" s="21"/>
      <c r="Z876" s="55"/>
      <c r="AA876" s="55"/>
      <c r="AB876" s="55"/>
      <c r="AC876" s="55"/>
    </row>
    <row r="877" spans="1:29" ht="12.75" customHeight="1" x14ac:dyDescent="0.4">
      <c r="A877" s="2"/>
      <c r="B877" s="82"/>
      <c r="G877" s="21"/>
      <c r="K877" s="21"/>
      <c r="Z877" s="55"/>
      <c r="AA877" s="55"/>
      <c r="AB877" s="55"/>
      <c r="AC877" s="55"/>
    </row>
    <row r="878" spans="1:29" ht="12.75" customHeight="1" x14ac:dyDescent="0.4">
      <c r="A878" s="2"/>
      <c r="B878" s="82"/>
      <c r="G878" s="21"/>
      <c r="K878" s="21"/>
      <c r="Z878" s="55"/>
      <c r="AA878" s="55"/>
      <c r="AB878" s="55"/>
      <c r="AC878" s="55"/>
    </row>
    <row r="879" spans="1:29" ht="12.75" customHeight="1" x14ac:dyDescent="0.4">
      <c r="A879" s="2"/>
      <c r="B879" s="82"/>
      <c r="G879" s="21"/>
      <c r="K879" s="21"/>
      <c r="Z879" s="55"/>
      <c r="AA879" s="55"/>
      <c r="AB879" s="55"/>
      <c r="AC879" s="55"/>
    </row>
    <row r="880" spans="1:29" ht="12.75" customHeight="1" x14ac:dyDescent="0.4">
      <c r="A880" s="2"/>
      <c r="B880" s="82"/>
      <c r="G880" s="21"/>
      <c r="K880" s="21"/>
      <c r="Z880" s="55"/>
      <c r="AA880" s="55"/>
      <c r="AB880" s="55"/>
      <c r="AC880" s="55"/>
    </row>
    <row r="881" spans="1:29" ht="12.75" customHeight="1" x14ac:dyDescent="0.4">
      <c r="A881" s="2"/>
      <c r="B881" s="82"/>
      <c r="G881" s="21"/>
      <c r="K881" s="21"/>
      <c r="Z881" s="55"/>
      <c r="AA881" s="55"/>
      <c r="AB881" s="55"/>
      <c r="AC881" s="55"/>
    </row>
    <row r="882" spans="1:29" ht="12.75" customHeight="1" x14ac:dyDescent="0.4">
      <c r="A882" s="2"/>
      <c r="B882" s="82"/>
      <c r="G882" s="21"/>
      <c r="K882" s="21"/>
      <c r="Z882" s="55"/>
      <c r="AA882" s="55"/>
      <c r="AB882" s="55"/>
      <c r="AC882" s="55"/>
    </row>
    <row r="883" spans="1:29" ht="12.75" customHeight="1" x14ac:dyDescent="0.4">
      <c r="A883" s="2"/>
      <c r="B883" s="82"/>
      <c r="G883" s="21"/>
      <c r="K883" s="21"/>
      <c r="Z883" s="55"/>
      <c r="AA883" s="55"/>
      <c r="AB883" s="55"/>
      <c r="AC883" s="55"/>
    </row>
    <row r="884" spans="1:29" ht="12.75" customHeight="1" x14ac:dyDescent="0.4">
      <c r="A884" s="2"/>
      <c r="B884" s="82"/>
      <c r="G884" s="21"/>
      <c r="K884" s="21"/>
      <c r="Z884" s="55"/>
      <c r="AA884" s="55"/>
      <c r="AB884" s="55"/>
      <c r="AC884" s="55"/>
    </row>
    <row r="885" spans="1:29" ht="12.75" customHeight="1" x14ac:dyDescent="0.4">
      <c r="A885" s="2"/>
      <c r="B885" s="82"/>
      <c r="G885" s="21"/>
      <c r="K885" s="21"/>
      <c r="Z885" s="55"/>
      <c r="AA885" s="55"/>
      <c r="AB885" s="55"/>
      <c r="AC885" s="55"/>
    </row>
    <row r="886" spans="1:29" ht="12.75" customHeight="1" x14ac:dyDescent="0.4">
      <c r="A886" s="2"/>
      <c r="B886" s="82"/>
      <c r="G886" s="21"/>
      <c r="K886" s="21"/>
      <c r="Z886" s="55"/>
      <c r="AA886" s="55"/>
      <c r="AB886" s="55"/>
      <c r="AC886" s="55"/>
    </row>
    <row r="887" spans="1:29" ht="12.75" customHeight="1" x14ac:dyDescent="0.4">
      <c r="A887" s="2"/>
      <c r="B887" s="82"/>
      <c r="G887" s="21"/>
      <c r="K887" s="21"/>
      <c r="Z887" s="55"/>
      <c r="AA887" s="55"/>
      <c r="AB887" s="55"/>
      <c r="AC887" s="55"/>
    </row>
    <row r="888" spans="1:29" ht="12.75" customHeight="1" x14ac:dyDescent="0.4">
      <c r="A888" s="2"/>
      <c r="B888" s="82"/>
      <c r="G888" s="21"/>
      <c r="K888" s="21"/>
      <c r="Z888" s="55"/>
      <c r="AA888" s="55"/>
      <c r="AB888" s="55"/>
      <c r="AC888" s="55"/>
    </row>
    <row r="889" spans="1:29" ht="12.75" customHeight="1" x14ac:dyDescent="0.4">
      <c r="A889" s="2"/>
      <c r="B889" s="82"/>
      <c r="G889" s="21"/>
      <c r="K889" s="21"/>
      <c r="Z889" s="55"/>
      <c r="AA889" s="55"/>
      <c r="AB889" s="55"/>
      <c r="AC889" s="55"/>
    </row>
    <row r="890" spans="1:29" ht="12.75" customHeight="1" x14ac:dyDescent="0.4">
      <c r="A890" s="2"/>
      <c r="B890" s="82"/>
      <c r="G890" s="21"/>
      <c r="K890" s="21"/>
      <c r="Z890" s="55"/>
      <c r="AA890" s="55"/>
      <c r="AB890" s="55"/>
      <c r="AC890" s="55"/>
    </row>
    <row r="891" spans="1:29" ht="12.75" customHeight="1" x14ac:dyDescent="0.4">
      <c r="A891" s="2"/>
      <c r="B891" s="82"/>
      <c r="G891" s="21"/>
      <c r="K891" s="21"/>
      <c r="Z891" s="55"/>
      <c r="AA891" s="55"/>
      <c r="AB891" s="55"/>
      <c r="AC891" s="55"/>
    </row>
    <row r="892" spans="1:29" ht="12.75" customHeight="1" x14ac:dyDescent="0.4">
      <c r="A892" s="2"/>
      <c r="B892" s="82"/>
      <c r="G892" s="21"/>
      <c r="K892" s="21"/>
      <c r="Z892" s="55"/>
      <c r="AA892" s="55"/>
      <c r="AB892" s="55"/>
      <c r="AC892" s="55"/>
    </row>
    <row r="893" spans="1:29" ht="12.75" customHeight="1" x14ac:dyDescent="0.4">
      <c r="A893" s="2"/>
      <c r="B893" s="82"/>
      <c r="G893" s="21"/>
      <c r="K893" s="21"/>
      <c r="Z893" s="55"/>
      <c r="AA893" s="55"/>
      <c r="AB893" s="55"/>
      <c r="AC893" s="55"/>
    </row>
    <row r="894" spans="1:29" ht="12.75" customHeight="1" x14ac:dyDescent="0.4">
      <c r="A894" s="2"/>
      <c r="B894" s="82"/>
      <c r="G894" s="21"/>
      <c r="K894" s="21"/>
      <c r="Z894" s="55"/>
      <c r="AA894" s="55"/>
      <c r="AB894" s="55"/>
      <c r="AC894" s="55"/>
    </row>
    <row r="895" spans="1:29" ht="12.75" customHeight="1" x14ac:dyDescent="0.4">
      <c r="A895" s="2"/>
      <c r="B895" s="82"/>
      <c r="G895" s="21"/>
      <c r="K895" s="21"/>
      <c r="Z895" s="55"/>
      <c r="AA895" s="55"/>
      <c r="AB895" s="55"/>
      <c r="AC895" s="55"/>
    </row>
    <row r="896" spans="1:29" ht="12.75" customHeight="1" x14ac:dyDescent="0.4">
      <c r="A896" s="2"/>
      <c r="B896" s="82"/>
      <c r="G896" s="21"/>
      <c r="K896" s="21"/>
      <c r="Z896" s="55"/>
      <c r="AA896" s="55"/>
      <c r="AB896" s="55"/>
      <c r="AC896" s="55"/>
    </row>
    <row r="897" spans="1:29" ht="12.75" customHeight="1" x14ac:dyDescent="0.4">
      <c r="A897" s="2"/>
      <c r="B897" s="82"/>
      <c r="G897" s="21"/>
      <c r="K897" s="21"/>
      <c r="Z897" s="55"/>
      <c r="AA897" s="55"/>
      <c r="AB897" s="55"/>
      <c r="AC897" s="55"/>
    </row>
    <row r="898" spans="1:29" ht="12.75" customHeight="1" x14ac:dyDescent="0.4">
      <c r="A898" s="2"/>
      <c r="B898" s="82"/>
      <c r="G898" s="21"/>
      <c r="K898" s="21"/>
      <c r="Z898" s="55"/>
      <c r="AA898" s="55"/>
      <c r="AB898" s="55"/>
      <c r="AC898" s="55"/>
    </row>
    <row r="899" spans="1:29" ht="12.75" customHeight="1" x14ac:dyDescent="0.4">
      <c r="A899" s="2"/>
      <c r="B899" s="82"/>
      <c r="G899" s="21"/>
      <c r="K899" s="21"/>
      <c r="Z899" s="55"/>
      <c r="AA899" s="55"/>
      <c r="AB899" s="55"/>
      <c r="AC899" s="55"/>
    </row>
    <row r="900" spans="1:29" ht="12.75" customHeight="1" x14ac:dyDescent="0.4">
      <c r="A900" s="2"/>
      <c r="B900" s="82"/>
      <c r="G900" s="21"/>
      <c r="K900" s="21"/>
      <c r="Z900" s="55"/>
      <c r="AA900" s="55"/>
      <c r="AB900" s="55"/>
      <c r="AC900" s="55"/>
    </row>
    <row r="901" spans="1:29" ht="12.75" customHeight="1" x14ac:dyDescent="0.4">
      <c r="A901" s="2"/>
      <c r="B901" s="82"/>
      <c r="G901" s="21"/>
      <c r="K901" s="21"/>
      <c r="Z901" s="55"/>
      <c r="AA901" s="55"/>
      <c r="AB901" s="55"/>
      <c r="AC901" s="55"/>
    </row>
    <row r="902" spans="1:29" ht="12.75" customHeight="1" x14ac:dyDescent="0.4">
      <c r="A902" s="2"/>
      <c r="B902" s="82"/>
      <c r="G902" s="21"/>
      <c r="K902" s="21"/>
      <c r="Z902" s="55"/>
      <c r="AA902" s="55"/>
      <c r="AB902" s="55"/>
      <c r="AC902" s="55"/>
    </row>
    <row r="903" spans="1:29" ht="12.75" customHeight="1" x14ac:dyDescent="0.4">
      <c r="A903" s="2"/>
      <c r="B903" s="82"/>
      <c r="G903" s="21"/>
      <c r="K903" s="21"/>
      <c r="Z903" s="55"/>
      <c r="AA903" s="55"/>
      <c r="AB903" s="55"/>
      <c r="AC903" s="55"/>
    </row>
    <row r="904" spans="1:29" ht="12.75" customHeight="1" x14ac:dyDescent="0.4">
      <c r="A904" s="2"/>
      <c r="B904" s="82"/>
      <c r="G904" s="21"/>
      <c r="K904" s="21"/>
      <c r="Z904" s="55"/>
      <c r="AA904" s="55"/>
      <c r="AB904" s="55"/>
      <c r="AC904" s="55"/>
    </row>
    <row r="905" spans="1:29" ht="12.75" customHeight="1" x14ac:dyDescent="0.4">
      <c r="A905" s="2"/>
      <c r="B905" s="82"/>
      <c r="G905" s="21"/>
      <c r="K905" s="21"/>
      <c r="Z905" s="55"/>
      <c r="AA905" s="55"/>
      <c r="AB905" s="55"/>
      <c r="AC905" s="55"/>
    </row>
    <row r="906" spans="1:29" ht="12.75" customHeight="1" x14ac:dyDescent="0.4">
      <c r="A906" s="2"/>
      <c r="B906" s="82"/>
      <c r="G906" s="21"/>
      <c r="K906" s="21"/>
      <c r="Z906" s="55"/>
      <c r="AA906" s="55"/>
      <c r="AB906" s="55"/>
      <c r="AC906" s="55"/>
    </row>
    <row r="907" spans="1:29" ht="12.75" customHeight="1" x14ac:dyDescent="0.4">
      <c r="A907" s="2"/>
      <c r="B907" s="82"/>
      <c r="G907" s="21"/>
      <c r="K907" s="21"/>
      <c r="Z907" s="55"/>
      <c r="AA907" s="55"/>
      <c r="AB907" s="55"/>
      <c r="AC907" s="55"/>
    </row>
    <row r="908" spans="1:29" ht="12.75" customHeight="1" x14ac:dyDescent="0.4">
      <c r="A908" s="2"/>
      <c r="B908" s="82"/>
      <c r="G908" s="21"/>
      <c r="K908" s="21"/>
      <c r="Z908" s="55"/>
      <c r="AA908" s="55"/>
      <c r="AB908" s="55"/>
      <c r="AC908" s="55"/>
    </row>
    <row r="909" spans="1:29" ht="12.75" customHeight="1" x14ac:dyDescent="0.4">
      <c r="A909" s="2"/>
      <c r="B909" s="82"/>
      <c r="G909" s="21"/>
      <c r="K909" s="21"/>
      <c r="Z909" s="55"/>
      <c r="AA909" s="55"/>
      <c r="AB909" s="55"/>
      <c r="AC909" s="55"/>
    </row>
    <row r="910" spans="1:29" ht="12.75" customHeight="1" x14ac:dyDescent="0.4">
      <c r="A910" s="2"/>
      <c r="B910" s="82"/>
      <c r="G910" s="21"/>
      <c r="K910" s="21"/>
      <c r="Z910" s="55"/>
      <c r="AA910" s="55"/>
      <c r="AB910" s="55"/>
      <c r="AC910" s="55"/>
    </row>
    <row r="911" spans="1:29" ht="12.75" customHeight="1" x14ac:dyDescent="0.4">
      <c r="A911" s="2"/>
      <c r="B911" s="82"/>
      <c r="G911" s="21"/>
      <c r="K911" s="21"/>
      <c r="Z911" s="55"/>
      <c r="AA911" s="55"/>
      <c r="AB911" s="55"/>
      <c r="AC911" s="55"/>
    </row>
    <row r="912" spans="1:29" ht="12.75" customHeight="1" x14ac:dyDescent="0.4">
      <c r="A912" s="2"/>
      <c r="B912" s="82"/>
      <c r="G912" s="21"/>
      <c r="K912" s="21"/>
      <c r="Z912" s="55"/>
      <c r="AA912" s="55"/>
      <c r="AB912" s="55"/>
      <c r="AC912" s="55"/>
    </row>
    <row r="913" spans="1:29" ht="12.75" customHeight="1" x14ac:dyDescent="0.4">
      <c r="A913" s="2"/>
      <c r="B913" s="82"/>
      <c r="G913" s="21"/>
      <c r="K913" s="21"/>
      <c r="Z913" s="55"/>
      <c r="AA913" s="55"/>
      <c r="AB913" s="55"/>
      <c r="AC913" s="55"/>
    </row>
    <row r="914" spans="1:29" ht="12.75" customHeight="1" x14ac:dyDescent="0.4">
      <c r="A914" s="2"/>
      <c r="B914" s="82"/>
      <c r="G914" s="21"/>
      <c r="K914" s="21"/>
      <c r="Z914" s="55"/>
      <c r="AA914" s="55"/>
      <c r="AB914" s="55"/>
      <c r="AC914" s="55"/>
    </row>
    <row r="915" spans="1:29" ht="12.75" customHeight="1" x14ac:dyDescent="0.4">
      <c r="A915" s="2"/>
      <c r="B915" s="82"/>
      <c r="G915" s="21"/>
      <c r="K915" s="21"/>
      <c r="Z915" s="55"/>
      <c r="AA915" s="55"/>
      <c r="AB915" s="55"/>
      <c r="AC915" s="55"/>
    </row>
    <row r="916" spans="1:29" ht="12.75" customHeight="1" x14ac:dyDescent="0.4">
      <c r="A916" s="2"/>
      <c r="B916" s="82"/>
      <c r="G916" s="21"/>
      <c r="K916" s="21"/>
      <c r="Z916" s="55"/>
      <c r="AA916" s="55"/>
      <c r="AB916" s="55"/>
      <c r="AC916" s="55"/>
    </row>
    <row r="917" spans="1:29" ht="12.75" customHeight="1" x14ac:dyDescent="0.4">
      <c r="A917" s="2"/>
      <c r="B917" s="82"/>
      <c r="G917" s="21"/>
      <c r="K917" s="21"/>
      <c r="Z917" s="55"/>
      <c r="AA917" s="55"/>
      <c r="AB917" s="55"/>
      <c r="AC917" s="55"/>
    </row>
    <row r="918" spans="1:29" ht="12.75" customHeight="1" x14ac:dyDescent="0.4">
      <c r="A918" s="2"/>
      <c r="B918" s="82"/>
      <c r="G918" s="21"/>
      <c r="K918" s="21"/>
      <c r="Z918" s="55"/>
      <c r="AA918" s="55"/>
      <c r="AB918" s="55"/>
      <c r="AC918" s="55"/>
    </row>
    <row r="919" spans="1:29" ht="12.75" customHeight="1" x14ac:dyDescent="0.4">
      <c r="A919" s="2"/>
      <c r="B919" s="82"/>
      <c r="G919" s="21"/>
      <c r="K919" s="21"/>
      <c r="Z919" s="55"/>
      <c r="AA919" s="55"/>
      <c r="AB919" s="55"/>
      <c r="AC919" s="55"/>
    </row>
    <row r="920" spans="1:29" ht="12.75" customHeight="1" x14ac:dyDescent="0.4">
      <c r="A920" s="2"/>
      <c r="B920" s="82"/>
      <c r="G920" s="21"/>
      <c r="K920" s="21"/>
      <c r="Z920" s="55"/>
      <c r="AA920" s="55"/>
      <c r="AB920" s="55"/>
      <c r="AC920" s="55"/>
    </row>
    <row r="921" spans="1:29" ht="12.75" customHeight="1" x14ac:dyDescent="0.4">
      <c r="A921" s="2"/>
      <c r="B921" s="82"/>
      <c r="G921" s="21"/>
      <c r="K921" s="21"/>
      <c r="Z921" s="55"/>
      <c r="AA921" s="55"/>
      <c r="AB921" s="55"/>
      <c r="AC921" s="55"/>
    </row>
    <row r="922" spans="1:29" ht="12.75" customHeight="1" x14ac:dyDescent="0.4">
      <c r="A922" s="2"/>
      <c r="B922" s="82"/>
      <c r="G922" s="21"/>
      <c r="K922" s="21"/>
      <c r="Z922" s="55"/>
      <c r="AA922" s="55"/>
      <c r="AB922" s="55"/>
      <c r="AC922" s="55"/>
    </row>
    <row r="923" spans="1:29" ht="12.75" customHeight="1" x14ac:dyDescent="0.4">
      <c r="A923" s="2"/>
      <c r="B923" s="82"/>
      <c r="G923" s="21"/>
      <c r="K923" s="21"/>
      <c r="Z923" s="55"/>
      <c r="AA923" s="55"/>
      <c r="AB923" s="55"/>
      <c r="AC923" s="55"/>
    </row>
    <row r="924" spans="1:29" ht="12.75" customHeight="1" x14ac:dyDescent="0.4">
      <c r="A924" s="2"/>
      <c r="B924" s="82"/>
      <c r="G924" s="21"/>
      <c r="K924" s="21"/>
      <c r="Z924" s="55"/>
      <c r="AA924" s="55"/>
      <c r="AB924" s="55"/>
      <c r="AC924" s="55"/>
    </row>
    <row r="925" spans="1:29" ht="12.75" customHeight="1" x14ac:dyDescent="0.4">
      <c r="A925" s="2"/>
      <c r="B925" s="82"/>
      <c r="G925" s="21"/>
      <c r="K925" s="21"/>
      <c r="Z925" s="55"/>
      <c r="AA925" s="55"/>
      <c r="AB925" s="55"/>
      <c r="AC925" s="55"/>
    </row>
    <row r="926" spans="1:29" ht="12.75" customHeight="1" x14ac:dyDescent="0.4">
      <c r="A926" s="2"/>
      <c r="B926" s="82"/>
      <c r="G926" s="21"/>
      <c r="K926" s="21"/>
      <c r="Z926" s="55"/>
      <c r="AA926" s="55"/>
      <c r="AB926" s="55"/>
      <c r="AC926" s="55"/>
    </row>
    <row r="927" spans="1:29" ht="12.75" customHeight="1" x14ac:dyDescent="0.4">
      <c r="A927" s="2"/>
      <c r="B927" s="82"/>
      <c r="G927" s="21"/>
      <c r="K927" s="21"/>
      <c r="Z927" s="55"/>
      <c r="AA927" s="55"/>
      <c r="AB927" s="55"/>
      <c r="AC927" s="55"/>
    </row>
    <row r="928" spans="1:29" ht="12.75" customHeight="1" x14ac:dyDescent="0.4">
      <c r="A928" s="2"/>
      <c r="B928" s="82"/>
      <c r="G928" s="21"/>
      <c r="K928" s="21"/>
      <c r="Z928" s="55"/>
      <c r="AA928" s="55"/>
      <c r="AB928" s="55"/>
      <c r="AC928" s="55"/>
    </row>
    <row r="929" spans="1:29" ht="12.75" customHeight="1" x14ac:dyDescent="0.4">
      <c r="A929" s="2"/>
      <c r="B929" s="82"/>
      <c r="G929" s="21"/>
      <c r="K929" s="21"/>
      <c r="Z929" s="55"/>
      <c r="AA929" s="55"/>
      <c r="AB929" s="55"/>
      <c r="AC929" s="55"/>
    </row>
    <row r="930" spans="1:29" ht="12.75" customHeight="1" x14ac:dyDescent="0.4">
      <c r="A930" s="2"/>
      <c r="B930" s="82"/>
      <c r="G930" s="21"/>
      <c r="K930" s="21"/>
      <c r="Z930" s="55"/>
      <c r="AA930" s="55"/>
      <c r="AB930" s="55"/>
      <c r="AC930" s="55"/>
    </row>
    <row r="931" spans="1:29" ht="12.75" customHeight="1" x14ac:dyDescent="0.4">
      <c r="A931" s="2"/>
      <c r="B931" s="82"/>
      <c r="G931" s="21"/>
      <c r="K931" s="21"/>
      <c r="Z931" s="55"/>
      <c r="AA931" s="55"/>
      <c r="AB931" s="55"/>
      <c r="AC931" s="55"/>
    </row>
    <row r="932" spans="1:29" ht="12.75" customHeight="1" x14ac:dyDescent="0.4">
      <c r="A932" s="2"/>
      <c r="B932" s="82"/>
      <c r="G932" s="21"/>
      <c r="K932" s="21"/>
      <c r="Z932" s="55"/>
      <c r="AA932" s="55"/>
      <c r="AB932" s="55"/>
      <c r="AC932" s="55"/>
    </row>
    <row r="933" spans="1:29" ht="12.75" customHeight="1" x14ac:dyDescent="0.4">
      <c r="A933" s="2"/>
      <c r="B933" s="82"/>
      <c r="G933" s="21"/>
      <c r="K933" s="21"/>
      <c r="Z933" s="55"/>
      <c r="AA933" s="55"/>
      <c r="AB933" s="55"/>
      <c r="AC933" s="55"/>
    </row>
    <row r="934" spans="1:29" ht="12.75" customHeight="1" x14ac:dyDescent="0.4">
      <c r="A934" s="2"/>
      <c r="B934" s="82"/>
      <c r="G934" s="21"/>
      <c r="K934" s="21"/>
      <c r="Z934" s="55"/>
      <c r="AA934" s="55"/>
      <c r="AB934" s="55"/>
      <c r="AC934" s="55"/>
    </row>
    <row r="935" spans="1:29" ht="12.75" customHeight="1" x14ac:dyDescent="0.4">
      <c r="A935" s="2"/>
      <c r="B935" s="82"/>
      <c r="G935" s="21"/>
      <c r="K935" s="21"/>
      <c r="Z935" s="55"/>
      <c r="AA935" s="55"/>
      <c r="AB935" s="55"/>
      <c r="AC935" s="55"/>
    </row>
    <row r="936" spans="1:29" ht="12.75" customHeight="1" x14ac:dyDescent="0.4">
      <c r="A936" s="2"/>
      <c r="B936" s="82"/>
      <c r="G936" s="21"/>
      <c r="K936" s="21"/>
      <c r="Z936" s="55"/>
      <c r="AA936" s="55"/>
      <c r="AB936" s="55"/>
      <c r="AC936" s="55"/>
    </row>
    <row r="937" spans="1:29" ht="12.75" customHeight="1" x14ac:dyDescent="0.4">
      <c r="A937" s="2"/>
      <c r="B937" s="82"/>
      <c r="G937" s="21"/>
      <c r="K937" s="21"/>
      <c r="Z937" s="55"/>
      <c r="AA937" s="55"/>
      <c r="AB937" s="55"/>
      <c r="AC937" s="55"/>
    </row>
    <row r="938" spans="1:29" ht="12.75" customHeight="1" x14ac:dyDescent="0.4">
      <c r="A938" s="2"/>
      <c r="B938" s="82"/>
      <c r="G938" s="21"/>
      <c r="K938" s="21"/>
      <c r="Z938" s="55"/>
      <c r="AA938" s="55"/>
      <c r="AB938" s="55"/>
      <c r="AC938" s="55"/>
    </row>
    <row r="939" spans="1:29" ht="12.75" customHeight="1" x14ac:dyDescent="0.4">
      <c r="A939" s="2"/>
      <c r="B939" s="82"/>
      <c r="G939" s="21"/>
      <c r="K939" s="21"/>
      <c r="Z939" s="55"/>
      <c r="AA939" s="55"/>
      <c r="AB939" s="55"/>
      <c r="AC939" s="55"/>
    </row>
    <row r="940" spans="1:29" ht="12.75" customHeight="1" x14ac:dyDescent="0.4">
      <c r="A940" s="2"/>
      <c r="B940" s="82"/>
      <c r="G940" s="21"/>
      <c r="K940" s="21"/>
      <c r="Z940" s="55"/>
      <c r="AA940" s="55"/>
      <c r="AB940" s="55"/>
      <c r="AC940" s="55"/>
    </row>
    <row r="941" spans="1:29" ht="12.75" customHeight="1" x14ac:dyDescent="0.4">
      <c r="A941" s="2"/>
      <c r="B941" s="82"/>
      <c r="G941" s="21"/>
      <c r="K941" s="21"/>
      <c r="Z941" s="55"/>
      <c r="AA941" s="55"/>
      <c r="AB941" s="55"/>
      <c r="AC941" s="55"/>
    </row>
    <row r="942" spans="1:29" ht="12.75" customHeight="1" x14ac:dyDescent="0.4">
      <c r="A942" s="2"/>
      <c r="B942" s="82"/>
      <c r="G942" s="21"/>
      <c r="K942" s="21"/>
      <c r="Z942" s="55"/>
      <c r="AA942" s="55"/>
      <c r="AB942" s="55"/>
      <c r="AC942" s="55"/>
    </row>
    <row r="943" spans="1:29" ht="12.75" customHeight="1" x14ac:dyDescent="0.4">
      <c r="A943" s="2"/>
      <c r="B943" s="82"/>
      <c r="G943" s="21"/>
      <c r="K943" s="21"/>
      <c r="Z943" s="55"/>
      <c r="AA943" s="55"/>
      <c r="AB943" s="55"/>
      <c r="AC943" s="55"/>
    </row>
    <row r="944" spans="1:29" ht="12.75" customHeight="1" x14ac:dyDescent="0.4">
      <c r="A944" s="2"/>
      <c r="B944" s="82"/>
      <c r="G944" s="21"/>
      <c r="K944" s="21"/>
      <c r="Z944" s="55"/>
      <c r="AA944" s="55"/>
      <c r="AB944" s="55"/>
      <c r="AC944" s="55"/>
    </row>
    <row r="945" spans="1:29" ht="12.75" customHeight="1" x14ac:dyDescent="0.4">
      <c r="A945" s="2"/>
      <c r="B945" s="82"/>
      <c r="G945" s="21"/>
      <c r="K945" s="21"/>
      <c r="Z945" s="55"/>
      <c r="AA945" s="55"/>
      <c r="AB945" s="55"/>
      <c r="AC945" s="55"/>
    </row>
    <row r="946" spans="1:29" ht="12.75" customHeight="1" x14ac:dyDescent="0.4">
      <c r="A946" s="2"/>
      <c r="B946" s="82"/>
      <c r="G946" s="21"/>
      <c r="K946" s="21"/>
      <c r="Z946" s="55"/>
      <c r="AA946" s="55"/>
      <c r="AB946" s="55"/>
      <c r="AC946" s="55"/>
    </row>
    <row r="947" spans="1:29" ht="12.75" customHeight="1" x14ac:dyDescent="0.4">
      <c r="A947" s="2"/>
      <c r="B947" s="82"/>
      <c r="G947" s="21"/>
      <c r="K947" s="21"/>
      <c r="Z947" s="55"/>
      <c r="AA947" s="55"/>
      <c r="AB947" s="55"/>
      <c r="AC947" s="55"/>
    </row>
    <row r="948" spans="1:29" ht="12.75" customHeight="1" x14ac:dyDescent="0.4">
      <c r="A948" s="2"/>
      <c r="B948" s="82"/>
      <c r="G948" s="21"/>
      <c r="K948" s="21"/>
      <c r="Z948" s="55"/>
      <c r="AA948" s="55"/>
      <c r="AB948" s="55"/>
      <c r="AC948" s="55"/>
    </row>
    <row r="949" spans="1:29" ht="12.75" customHeight="1" x14ac:dyDescent="0.4">
      <c r="A949" s="2"/>
      <c r="B949" s="82"/>
      <c r="G949" s="21"/>
      <c r="K949" s="21"/>
      <c r="Z949" s="55"/>
      <c r="AA949" s="55"/>
      <c r="AB949" s="55"/>
      <c r="AC949" s="55"/>
    </row>
    <row r="950" spans="1:29" ht="12.75" customHeight="1" x14ac:dyDescent="0.4">
      <c r="A950" s="2"/>
      <c r="B950" s="82"/>
      <c r="G950" s="21"/>
      <c r="K950" s="21"/>
      <c r="Z950" s="55"/>
      <c r="AA950" s="55"/>
      <c r="AB950" s="55"/>
      <c r="AC950" s="55"/>
    </row>
    <row r="951" spans="1:29" ht="12.75" customHeight="1" x14ac:dyDescent="0.4">
      <c r="A951" s="2"/>
      <c r="B951" s="82"/>
      <c r="G951" s="21"/>
      <c r="K951" s="21"/>
      <c r="Z951" s="55"/>
      <c r="AA951" s="55"/>
      <c r="AB951" s="55"/>
      <c r="AC951" s="55"/>
    </row>
    <row r="952" spans="1:29" ht="12.75" customHeight="1" x14ac:dyDescent="0.4">
      <c r="A952" s="2"/>
      <c r="B952" s="82"/>
      <c r="G952" s="21"/>
      <c r="K952" s="21"/>
      <c r="Z952" s="55"/>
      <c r="AA952" s="55"/>
      <c r="AB952" s="55"/>
      <c r="AC952" s="55"/>
    </row>
    <row r="953" spans="1:29" ht="12.75" customHeight="1" x14ac:dyDescent="0.4">
      <c r="A953" s="2"/>
      <c r="B953" s="82"/>
      <c r="G953" s="21"/>
      <c r="K953" s="21"/>
      <c r="Z953" s="55"/>
      <c r="AA953" s="55"/>
      <c r="AB953" s="55"/>
      <c r="AC953" s="55"/>
    </row>
    <row r="954" spans="1:29" ht="12.75" customHeight="1" x14ac:dyDescent="0.4">
      <c r="A954" s="2"/>
      <c r="B954" s="82"/>
      <c r="G954" s="21"/>
      <c r="K954" s="21"/>
      <c r="Z954" s="55"/>
      <c r="AA954" s="55"/>
      <c r="AB954" s="55"/>
      <c r="AC954" s="55"/>
    </row>
    <row r="955" spans="1:29" ht="12.75" customHeight="1" x14ac:dyDescent="0.4">
      <c r="A955" s="2"/>
      <c r="B955" s="82"/>
      <c r="G955" s="21"/>
      <c r="K955" s="21"/>
      <c r="Z955" s="55"/>
      <c r="AA955" s="55"/>
      <c r="AB955" s="55"/>
      <c r="AC955" s="55"/>
    </row>
    <row r="956" spans="1:29" ht="12.75" customHeight="1" x14ac:dyDescent="0.4">
      <c r="A956" s="2"/>
      <c r="B956" s="82"/>
      <c r="G956" s="21"/>
      <c r="K956" s="21"/>
      <c r="Z956" s="55"/>
      <c r="AA956" s="55"/>
      <c r="AB956" s="55"/>
      <c r="AC956" s="55"/>
    </row>
    <row r="957" spans="1:29" ht="12.75" customHeight="1" x14ac:dyDescent="0.4">
      <c r="A957" s="2"/>
      <c r="B957" s="82"/>
      <c r="G957" s="21"/>
      <c r="K957" s="21"/>
      <c r="Z957" s="55"/>
      <c r="AA957" s="55"/>
      <c r="AB957" s="55"/>
      <c r="AC957" s="55"/>
    </row>
    <row r="958" spans="1:29" ht="12.75" customHeight="1" x14ac:dyDescent="0.4">
      <c r="A958" s="2"/>
      <c r="B958" s="82"/>
      <c r="G958" s="21"/>
      <c r="K958" s="21"/>
      <c r="Z958" s="55"/>
      <c r="AA958" s="55"/>
      <c r="AB958" s="55"/>
      <c r="AC958" s="55"/>
    </row>
    <row r="959" spans="1:29" ht="12.75" customHeight="1" x14ac:dyDescent="0.4">
      <c r="A959" s="2"/>
      <c r="B959" s="82"/>
      <c r="G959" s="21"/>
      <c r="K959" s="21"/>
      <c r="Z959" s="55"/>
      <c r="AA959" s="55"/>
      <c r="AB959" s="55"/>
      <c r="AC959" s="55"/>
    </row>
    <row r="960" spans="1:29" ht="12.75" customHeight="1" x14ac:dyDescent="0.4">
      <c r="A960" s="2"/>
      <c r="B960" s="82"/>
      <c r="G960" s="21"/>
      <c r="K960" s="21"/>
      <c r="Z960" s="55"/>
      <c r="AA960" s="55"/>
      <c r="AB960" s="55"/>
      <c r="AC960" s="55"/>
    </row>
    <row r="961" spans="1:29" ht="12.75" customHeight="1" x14ac:dyDescent="0.4">
      <c r="A961" s="2"/>
      <c r="B961" s="82"/>
      <c r="G961" s="21"/>
      <c r="K961" s="21"/>
      <c r="Z961" s="55"/>
      <c r="AA961" s="55"/>
      <c r="AB961" s="55"/>
      <c r="AC961" s="55"/>
    </row>
    <row r="962" spans="1:29" ht="12.75" customHeight="1" x14ac:dyDescent="0.4">
      <c r="A962" s="2"/>
      <c r="B962" s="82"/>
      <c r="G962" s="21"/>
      <c r="K962" s="21"/>
      <c r="Z962" s="55"/>
      <c r="AA962" s="55"/>
      <c r="AB962" s="55"/>
      <c r="AC962" s="55"/>
    </row>
    <row r="963" spans="1:29" ht="12.75" customHeight="1" x14ac:dyDescent="0.4">
      <c r="A963" s="2"/>
      <c r="B963" s="82"/>
      <c r="G963" s="21"/>
      <c r="K963" s="21"/>
      <c r="Z963" s="55"/>
      <c r="AA963" s="55"/>
      <c r="AB963" s="55"/>
      <c r="AC963" s="55"/>
    </row>
    <row r="964" spans="1:29" ht="12.75" customHeight="1" x14ac:dyDescent="0.4">
      <c r="A964" s="2"/>
      <c r="B964" s="82"/>
      <c r="G964" s="21"/>
      <c r="K964" s="21"/>
      <c r="Z964" s="55"/>
      <c r="AA964" s="55"/>
      <c r="AB964" s="55"/>
      <c r="AC964" s="55"/>
    </row>
    <row r="965" spans="1:29" ht="12.75" customHeight="1" x14ac:dyDescent="0.4">
      <c r="A965" s="2"/>
      <c r="B965" s="82"/>
      <c r="G965" s="21"/>
      <c r="K965" s="21"/>
      <c r="Z965" s="55"/>
      <c r="AA965" s="55"/>
      <c r="AB965" s="55"/>
      <c r="AC965" s="55"/>
    </row>
    <row r="966" spans="1:29" ht="12.75" customHeight="1" x14ac:dyDescent="0.4">
      <c r="A966" s="2"/>
      <c r="B966" s="82"/>
      <c r="G966" s="21"/>
      <c r="K966" s="21"/>
      <c r="Z966" s="55"/>
      <c r="AA966" s="55"/>
      <c r="AB966" s="55"/>
      <c r="AC966" s="55"/>
    </row>
    <row r="967" spans="1:29" ht="12.75" customHeight="1" x14ac:dyDescent="0.4">
      <c r="A967" s="2"/>
      <c r="B967" s="82"/>
      <c r="G967" s="21"/>
      <c r="K967" s="21"/>
      <c r="Z967" s="55"/>
      <c r="AA967" s="55"/>
      <c r="AB967" s="55"/>
      <c r="AC967" s="55"/>
    </row>
    <row r="968" spans="1:29" ht="12.75" customHeight="1" x14ac:dyDescent="0.4">
      <c r="A968" s="2"/>
      <c r="B968" s="82"/>
      <c r="G968" s="21"/>
      <c r="K968" s="21"/>
      <c r="Z968" s="55"/>
      <c r="AA968" s="55"/>
      <c r="AB968" s="55"/>
      <c r="AC968" s="55"/>
    </row>
    <row r="969" spans="1:29" ht="12.75" customHeight="1" x14ac:dyDescent="0.4">
      <c r="A969" s="2"/>
      <c r="B969" s="82"/>
      <c r="G969" s="21"/>
      <c r="K969" s="21"/>
      <c r="Z969" s="55"/>
      <c r="AA969" s="55"/>
      <c r="AB969" s="55"/>
      <c r="AC969" s="55"/>
    </row>
    <row r="970" spans="1:29" ht="12.75" customHeight="1" x14ac:dyDescent="0.4">
      <c r="A970" s="2"/>
      <c r="B970" s="82"/>
      <c r="G970" s="21"/>
      <c r="K970" s="21"/>
      <c r="Z970" s="55"/>
      <c r="AA970" s="55"/>
      <c r="AB970" s="55"/>
      <c r="AC970" s="55"/>
    </row>
    <row r="971" spans="1:29" ht="12.75" customHeight="1" x14ac:dyDescent="0.4">
      <c r="A971" s="2"/>
      <c r="B971" s="82"/>
      <c r="G971" s="21"/>
      <c r="K971" s="21"/>
      <c r="Z971" s="55"/>
      <c r="AA971" s="55"/>
      <c r="AB971" s="55"/>
      <c r="AC971" s="55"/>
    </row>
    <row r="972" spans="1:29" ht="12.75" customHeight="1" x14ac:dyDescent="0.4">
      <c r="A972" s="2"/>
      <c r="B972" s="82"/>
      <c r="G972" s="21"/>
      <c r="K972" s="21"/>
      <c r="Z972" s="55"/>
      <c r="AA972" s="55"/>
      <c r="AB972" s="55"/>
      <c r="AC972" s="55"/>
    </row>
    <row r="973" spans="1:29" ht="12.75" customHeight="1" x14ac:dyDescent="0.4">
      <c r="A973" s="2"/>
      <c r="B973" s="82"/>
      <c r="G973" s="21"/>
      <c r="K973" s="21"/>
      <c r="Z973" s="55"/>
      <c r="AA973" s="55"/>
      <c r="AB973" s="55"/>
      <c r="AC973" s="55"/>
    </row>
    <row r="974" spans="1:29" ht="12.75" customHeight="1" x14ac:dyDescent="0.4">
      <c r="A974" s="2"/>
      <c r="B974" s="82"/>
      <c r="G974" s="21"/>
      <c r="K974" s="21"/>
      <c r="Z974" s="55"/>
      <c r="AA974" s="55"/>
      <c r="AB974" s="55"/>
      <c r="AC974" s="55"/>
    </row>
    <row r="975" spans="1:29" ht="12.75" customHeight="1" x14ac:dyDescent="0.4">
      <c r="A975" s="2"/>
      <c r="B975" s="82"/>
      <c r="G975" s="21"/>
      <c r="K975" s="21"/>
      <c r="Z975" s="55"/>
      <c r="AA975" s="55"/>
      <c r="AB975" s="55"/>
      <c r="AC975" s="55"/>
    </row>
    <row r="976" spans="1:29" ht="12.75" customHeight="1" x14ac:dyDescent="0.4">
      <c r="A976" s="2"/>
      <c r="B976" s="82"/>
      <c r="G976" s="21"/>
      <c r="K976" s="21"/>
      <c r="Z976" s="55"/>
      <c r="AA976" s="55"/>
      <c r="AB976" s="55"/>
      <c r="AC976" s="55"/>
    </row>
    <row r="977" spans="1:29" ht="12.75" customHeight="1" x14ac:dyDescent="0.4">
      <c r="A977" s="2"/>
      <c r="B977" s="82"/>
      <c r="G977" s="21"/>
      <c r="K977" s="21"/>
      <c r="Z977" s="55"/>
      <c r="AA977" s="55"/>
      <c r="AB977" s="55"/>
      <c r="AC977" s="55"/>
    </row>
    <row r="978" spans="1:29" ht="12.75" customHeight="1" x14ac:dyDescent="0.4">
      <c r="A978" s="2"/>
      <c r="B978" s="82"/>
      <c r="G978" s="21"/>
      <c r="K978" s="21"/>
      <c r="Z978" s="55"/>
      <c r="AA978" s="55"/>
      <c r="AB978" s="55"/>
      <c r="AC978" s="55"/>
    </row>
    <row r="979" spans="1:29" ht="12.75" customHeight="1" x14ac:dyDescent="0.4">
      <c r="A979" s="2"/>
      <c r="B979" s="82"/>
      <c r="G979" s="21"/>
      <c r="K979" s="21"/>
      <c r="Z979" s="55"/>
      <c r="AA979" s="55"/>
      <c r="AB979" s="55"/>
      <c r="AC979" s="55"/>
    </row>
    <row r="980" spans="1:29" ht="12.75" customHeight="1" x14ac:dyDescent="0.4">
      <c r="A980" s="2"/>
      <c r="B980" s="82"/>
      <c r="G980" s="21"/>
      <c r="K980" s="21"/>
      <c r="Z980" s="55"/>
      <c r="AA980" s="55"/>
      <c r="AB980" s="55"/>
      <c r="AC980" s="55"/>
    </row>
    <row r="981" spans="1:29" ht="12.75" customHeight="1" x14ac:dyDescent="0.4">
      <c r="A981" s="2"/>
      <c r="B981" s="82"/>
      <c r="G981" s="21"/>
      <c r="K981" s="21"/>
      <c r="Z981" s="55"/>
      <c r="AA981" s="55"/>
      <c r="AB981" s="55"/>
      <c r="AC981" s="55"/>
    </row>
    <row r="982" spans="1:29" ht="12.75" customHeight="1" x14ac:dyDescent="0.4">
      <c r="A982" s="2"/>
      <c r="B982" s="82"/>
      <c r="G982" s="21"/>
      <c r="K982" s="21"/>
      <c r="Z982" s="55"/>
      <c r="AA982" s="55"/>
      <c r="AB982" s="55"/>
      <c r="AC982" s="55"/>
    </row>
    <row r="983" spans="1:29" ht="12.75" customHeight="1" x14ac:dyDescent="0.4">
      <c r="A983" s="2"/>
      <c r="B983" s="82"/>
      <c r="G983" s="21"/>
      <c r="K983" s="21"/>
      <c r="Z983" s="55"/>
      <c r="AA983" s="55"/>
      <c r="AB983" s="55"/>
      <c r="AC983" s="55"/>
    </row>
    <row r="984" spans="1:29" ht="12.75" customHeight="1" x14ac:dyDescent="0.4">
      <c r="A984" s="2"/>
      <c r="B984" s="82"/>
      <c r="G984" s="21"/>
      <c r="K984" s="21"/>
      <c r="Z984" s="55"/>
      <c r="AA984" s="55"/>
      <c r="AB984" s="55"/>
      <c r="AC984" s="55"/>
    </row>
    <row r="985" spans="1:29" ht="12.75" customHeight="1" x14ac:dyDescent="0.4">
      <c r="A985" s="2"/>
      <c r="B985" s="82"/>
      <c r="G985" s="21"/>
      <c r="K985" s="21"/>
      <c r="Z985" s="55"/>
      <c r="AA985" s="55"/>
      <c r="AB985" s="55"/>
      <c r="AC985" s="55"/>
    </row>
    <row r="986" spans="1:29" ht="12.75" customHeight="1" x14ac:dyDescent="0.4">
      <c r="A986" s="2"/>
      <c r="B986" s="82"/>
      <c r="G986" s="21"/>
      <c r="K986" s="21"/>
      <c r="Z986" s="55"/>
      <c r="AA986" s="55"/>
      <c r="AB986" s="55"/>
      <c r="AC986" s="55"/>
    </row>
    <row r="987" spans="1:29" ht="12.75" customHeight="1" x14ac:dyDescent="0.4">
      <c r="A987" s="2"/>
      <c r="B987" s="82"/>
      <c r="G987" s="21"/>
      <c r="K987" s="21"/>
      <c r="Z987" s="55"/>
      <c r="AA987" s="55"/>
      <c r="AB987" s="55"/>
      <c r="AC987" s="55"/>
    </row>
    <row r="988" spans="1:29" ht="12.75" customHeight="1" x14ac:dyDescent="0.4">
      <c r="A988" s="2"/>
      <c r="B988" s="82"/>
      <c r="G988" s="21"/>
      <c r="K988" s="21"/>
      <c r="Z988" s="55"/>
      <c r="AA988" s="55"/>
      <c r="AB988" s="55"/>
      <c r="AC988" s="55"/>
    </row>
    <row r="989" spans="1:29" ht="12.75" customHeight="1" x14ac:dyDescent="0.4">
      <c r="A989" s="2"/>
      <c r="B989" s="82"/>
      <c r="G989" s="21"/>
      <c r="K989" s="21"/>
      <c r="Z989" s="55"/>
      <c r="AA989" s="55"/>
      <c r="AB989" s="55"/>
      <c r="AC989" s="55"/>
    </row>
    <row r="990" spans="1:29" ht="12.75" customHeight="1" x14ac:dyDescent="0.4">
      <c r="A990" s="2"/>
      <c r="B990" s="82"/>
      <c r="G990" s="21"/>
      <c r="K990" s="21"/>
      <c r="Z990" s="55"/>
      <c r="AA990" s="55"/>
      <c r="AB990" s="55"/>
      <c r="AC990" s="55"/>
    </row>
    <row r="991" spans="1:29" ht="12.75" customHeight="1" x14ac:dyDescent="0.4">
      <c r="A991" s="2"/>
      <c r="B991" s="82"/>
      <c r="G991" s="21"/>
      <c r="K991" s="21"/>
      <c r="Z991" s="55"/>
      <c r="AA991" s="55"/>
      <c r="AB991" s="55"/>
      <c r="AC991" s="55"/>
    </row>
    <row r="992" spans="1:29" ht="12.75" customHeight="1" x14ac:dyDescent="0.4">
      <c r="A992" s="2"/>
      <c r="B992" s="82"/>
      <c r="G992" s="21"/>
      <c r="K992" s="21"/>
      <c r="Z992" s="55"/>
      <c r="AA992" s="55"/>
      <c r="AB992" s="55"/>
      <c r="AC992" s="55"/>
    </row>
    <row r="993" spans="1:29" ht="12.75" customHeight="1" x14ac:dyDescent="0.4">
      <c r="A993" s="2"/>
      <c r="B993" s="82"/>
      <c r="G993" s="21"/>
      <c r="K993" s="21"/>
      <c r="Z993" s="55"/>
      <c r="AA993" s="55"/>
      <c r="AB993" s="55"/>
      <c r="AC993" s="55"/>
    </row>
    <row r="994" spans="1:29" ht="12.75" customHeight="1" x14ac:dyDescent="0.4">
      <c r="A994" s="2"/>
      <c r="B994" s="82"/>
      <c r="G994" s="21"/>
      <c r="K994" s="21"/>
      <c r="Z994" s="55"/>
      <c r="AA994" s="55"/>
      <c r="AB994" s="55"/>
      <c r="AC994" s="55"/>
    </row>
    <row r="995" spans="1:29" ht="12.75" customHeight="1" x14ac:dyDescent="0.4">
      <c r="A995" s="2"/>
      <c r="B995" s="82"/>
      <c r="G995" s="21"/>
      <c r="K995" s="21"/>
      <c r="Z995" s="55"/>
      <c r="AA995" s="55"/>
      <c r="AB995" s="55"/>
      <c r="AC995" s="55"/>
    </row>
    <row r="996" spans="1:29" ht="12.75" customHeight="1" x14ac:dyDescent="0.4">
      <c r="A996" s="2"/>
      <c r="B996" s="82"/>
      <c r="G996" s="21"/>
      <c r="K996" s="21"/>
      <c r="Z996" s="55"/>
      <c r="AA996" s="55"/>
      <c r="AB996" s="55"/>
      <c r="AC996" s="55"/>
    </row>
    <row r="997" spans="1:29" ht="12.75" customHeight="1" x14ac:dyDescent="0.4">
      <c r="A997" s="2"/>
      <c r="B997" s="82"/>
      <c r="G997" s="21"/>
      <c r="K997" s="21"/>
      <c r="Z997" s="55"/>
      <c r="AA997" s="55"/>
      <c r="AB997" s="55"/>
      <c r="AC997" s="55"/>
    </row>
    <row r="998" spans="1:29" ht="12.75" customHeight="1" x14ac:dyDescent="0.4">
      <c r="A998" s="2"/>
      <c r="B998" s="82"/>
      <c r="G998" s="21"/>
      <c r="K998" s="21"/>
      <c r="Z998" s="55"/>
      <c r="AA998" s="55"/>
      <c r="AB998" s="55"/>
      <c r="AC998" s="55"/>
    </row>
    <row r="999" spans="1:29" ht="12.75" customHeight="1" x14ac:dyDescent="0.4">
      <c r="A999" s="2"/>
      <c r="B999" s="82"/>
      <c r="G999" s="21"/>
      <c r="K999" s="21"/>
      <c r="Z999" s="55"/>
      <c r="AA999" s="55"/>
      <c r="AB999" s="55"/>
      <c r="AC999" s="55"/>
    </row>
    <row r="1000" spans="1:29" ht="12.75" customHeight="1" x14ac:dyDescent="0.4">
      <c r="A1000" s="2"/>
      <c r="B1000" s="82"/>
      <c r="G1000" s="21"/>
      <c r="K1000" s="21"/>
      <c r="Z1000" s="55"/>
      <c r="AA1000" s="55"/>
      <c r="AB1000" s="55"/>
      <c r="AC1000" s="55"/>
    </row>
  </sheetData>
  <mergeCells count="8">
    <mergeCell ref="R115:S115"/>
    <mergeCell ref="R124:V125"/>
    <mergeCell ref="R126:V126"/>
    <mergeCell ref="O3:V4"/>
    <mergeCell ref="O5:V5"/>
    <mergeCell ref="S62:W63"/>
    <mergeCell ref="V67:W67"/>
    <mergeCell ref="V99:W99"/>
  </mergeCells>
  <pageMargins left="0.14000000000000001" right="0.26" top="0.2" bottom="0.28999999999999998" header="0" footer="0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000"/>
  <sheetViews>
    <sheetView showGridLines="0" workbookViewId="0"/>
  </sheetViews>
  <sheetFormatPr defaultColWidth="12.59765625" defaultRowHeight="15" customHeight="1" x14ac:dyDescent="0.35"/>
  <cols>
    <col min="1" max="1" width="4.3984375" customWidth="1"/>
    <col min="2" max="2" width="21.73046875" customWidth="1"/>
    <col min="3" max="3" width="4.73046875" customWidth="1"/>
    <col min="4" max="5" width="0.73046875" customWidth="1"/>
    <col min="6" max="6" width="20.73046875" customWidth="1"/>
    <col min="7" max="7" width="4.73046875" customWidth="1"/>
    <col min="8" max="8" width="0.73046875" customWidth="1"/>
    <col min="9" max="9" width="1" customWidth="1"/>
    <col min="10" max="10" width="20.73046875" customWidth="1"/>
    <col min="11" max="11" width="4.73046875" customWidth="1"/>
    <col min="12" max="12" width="1" customWidth="1"/>
    <col min="13" max="13" width="1.265625" customWidth="1"/>
    <col min="14" max="14" width="20.73046875" customWidth="1"/>
    <col min="15" max="15" width="4.73046875" customWidth="1"/>
    <col min="16" max="17" width="1" customWidth="1"/>
    <col min="18" max="18" width="20.73046875" customWidth="1"/>
    <col min="19" max="19" width="4.73046875" customWidth="1"/>
    <col min="20" max="21" width="0.73046875" customWidth="1"/>
    <col min="22" max="26" width="8.59765625" customWidth="1"/>
  </cols>
  <sheetData>
    <row r="1" spans="1:20" ht="12.75" customHeight="1" x14ac:dyDescent="0.4">
      <c r="A1" s="2">
        <v>1</v>
      </c>
      <c r="B1" s="85" t="str">
        <f>VLOOKUP(A1,Trophy!AB$1:AC$64,2,FALSE)</f>
        <v>BAYS Hayden Morris</v>
      </c>
      <c r="C1" s="86">
        <v>1</v>
      </c>
      <c r="D1" s="57"/>
      <c r="F1" s="7"/>
      <c r="G1" s="76"/>
      <c r="J1" s="7"/>
      <c r="K1" s="76"/>
      <c r="O1" s="76"/>
      <c r="S1" s="76"/>
    </row>
    <row r="2" spans="1:20" ht="12.75" customHeight="1" x14ac:dyDescent="0.4">
      <c r="A2" s="2">
        <v>64</v>
      </c>
      <c r="B2" s="87" t="str">
        <f>VLOOKUP(A2,Trophy!AB$1:AC$64,2,FALSE)</f>
        <v>BYE26</v>
      </c>
      <c r="C2" s="86"/>
      <c r="D2" s="27"/>
      <c r="E2" s="57"/>
      <c r="F2" s="88" t="str">
        <f>IF(C1&gt;C2,B1,IF(C2&gt;C1,B2,""))</f>
        <v>BAYS Hayden Morris</v>
      </c>
      <c r="G2" s="86"/>
      <c r="H2" s="63"/>
      <c r="J2" s="7"/>
      <c r="K2" s="76"/>
      <c r="O2" s="76"/>
      <c r="S2" s="76"/>
    </row>
    <row r="3" spans="1:20" ht="12.75" customHeight="1" x14ac:dyDescent="0.4">
      <c r="A3" s="2">
        <v>33</v>
      </c>
      <c r="B3" s="89" t="str">
        <f>VLOOKUP(A3,Trophy!AB$1:AC$64,2,FALSE)</f>
        <v>OTAK Mane Tamihana</v>
      </c>
      <c r="C3" s="86">
        <v>2</v>
      </c>
      <c r="D3" s="36"/>
      <c r="F3" s="90" t="str">
        <f>IF(C3&gt;C4,B3,IF(C4&gt;C3,B4,""))</f>
        <v>OTAK Mane Tamihana</v>
      </c>
      <c r="G3" s="86">
        <v>2</v>
      </c>
      <c r="H3" s="32"/>
      <c r="J3" s="7"/>
      <c r="K3" s="76"/>
      <c r="N3" s="132" t="str">
        <f>sections!B1</f>
        <v>CNZ North Islands 2024</v>
      </c>
      <c r="O3" s="124"/>
      <c r="P3" s="124"/>
      <c r="Q3" s="124"/>
      <c r="R3" s="124"/>
      <c r="S3" s="76"/>
    </row>
    <row r="4" spans="1:20" ht="12.75" customHeight="1" x14ac:dyDescent="0.4">
      <c r="A4" s="2">
        <v>32</v>
      </c>
      <c r="B4" s="91" t="str">
        <f>VLOOKUP(A4,Trophy!AB$1:AC$64,2,FALSE)</f>
        <v>PAT Ramend Raniga</v>
      </c>
      <c r="C4" s="86"/>
      <c r="F4" s="7"/>
      <c r="G4" s="76"/>
      <c r="H4" s="32"/>
      <c r="I4" s="63"/>
      <c r="J4" s="88" t="str">
        <f>IF(G2&gt;G3,F2,IF(G3&gt;G2,F3,""))</f>
        <v>OTAK Mane Tamihana</v>
      </c>
      <c r="K4" s="86"/>
      <c r="L4" s="57"/>
      <c r="N4" s="124"/>
      <c r="O4" s="124"/>
      <c r="P4" s="124"/>
      <c r="Q4" s="124"/>
      <c r="R4" s="124"/>
      <c r="S4" s="76"/>
    </row>
    <row r="5" spans="1:20" ht="12.75" customHeight="1" x14ac:dyDescent="0.4">
      <c r="A5" s="2">
        <v>17</v>
      </c>
      <c r="B5" s="85" t="str">
        <f>VLOOKUP(A5,Trophy!AB$1:AC$64,2,FALSE)</f>
        <v>BAYS Shayne Hynes</v>
      </c>
      <c r="C5" s="86">
        <v>2</v>
      </c>
      <c r="D5" s="57"/>
      <c r="F5" s="7"/>
      <c r="G5" s="76"/>
      <c r="H5" s="32"/>
      <c r="J5" s="90" t="str">
        <f>IF(G6&gt;G7,F6,IF(G7&gt;G6,F7,""))</f>
        <v>BAYS Shayne Hynes</v>
      </c>
      <c r="K5" s="86">
        <v>2</v>
      </c>
      <c r="L5" s="32"/>
      <c r="N5" s="133" t="str">
        <f>sections!D1</f>
        <v>31/5/24 - 2/6/24</v>
      </c>
      <c r="O5" s="124"/>
      <c r="P5" s="124"/>
      <c r="Q5" s="124"/>
      <c r="R5" s="124"/>
      <c r="S5" s="76"/>
    </row>
    <row r="6" spans="1:20" ht="12.75" customHeight="1" x14ac:dyDescent="0.4">
      <c r="A6" s="2">
        <v>48</v>
      </c>
      <c r="B6" s="87" t="str">
        <f>VLOOKUP(A6,Trophy!AB$1:AC$64,2,FALSE)</f>
        <v>BYE</v>
      </c>
      <c r="C6" s="86">
        <v>1</v>
      </c>
      <c r="D6" s="27"/>
      <c r="E6" s="57"/>
      <c r="F6" s="92" t="str">
        <f>IF(C5&gt;C6,B5,IF(C6&gt;C5,B6,""))</f>
        <v>BAYS Shayne Hynes</v>
      </c>
      <c r="G6" s="86">
        <v>1</v>
      </c>
      <c r="H6" s="36"/>
      <c r="J6" s="7"/>
      <c r="K6" s="76"/>
      <c r="L6" s="32"/>
      <c r="O6" s="76"/>
      <c r="S6" s="76"/>
    </row>
    <row r="7" spans="1:20" ht="12.75" customHeight="1" x14ac:dyDescent="0.4">
      <c r="A7" s="2">
        <v>49</v>
      </c>
      <c r="B7" s="93" t="str">
        <f>VLOOKUP(A7,Trophy!AB$1:AC$64,2,FALSE)</f>
        <v>BYE2</v>
      </c>
      <c r="C7" s="86">
        <v>0</v>
      </c>
      <c r="D7" s="36"/>
      <c r="F7" s="94" t="str">
        <f>IF(C7&gt;C8,B7,IF(C8&gt;C7,B8,""))</f>
        <v>NLR Ryan  Farrell</v>
      </c>
      <c r="G7" s="86"/>
      <c r="J7" s="7"/>
      <c r="K7" s="76"/>
      <c r="L7" s="32"/>
      <c r="O7" s="76"/>
      <c r="S7" s="76"/>
    </row>
    <row r="8" spans="1:20" ht="12.75" customHeight="1" x14ac:dyDescent="0.4">
      <c r="A8" s="2">
        <v>16</v>
      </c>
      <c r="B8" s="91" t="str">
        <f>VLOOKUP(A8,Trophy!AB$1:AC$64,2,FALSE)</f>
        <v>NLR Ryan  Farrell</v>
      </c>
      <c r="C8" s="86">
        <v>1</v>
      </c>
      <c r="F8" s="7"/>
      <c r="G8" s="76"/>
      <c r="J8" s="7"/>
      <c r="K8" s="76"/>
      <c r="L8" s="32"/>
      <c r="M8" s="57"/>
      <c r="N8" s="88" t="str">
        <f>IF(K4&gt;K5,J4,IF(K5&gt;K4,J5,""))</f>
        <v>BAYS Shayne Hynes</v>
      </c>
      <c r="O8" s="86">
        <v>2</v>
      </c>
      <c r="P8" s="57"/>
      <c r="S8" s="76"/>
    </row>
    <row r="9" spans="1:20" ht="12.75" customHeight="1" x14ac:dyDescent="0.4">
      <c r="A9" s="2">
        <v>9</v>
      </c>
      <c r="B9" s="85" t="str">
        <f>VLOOKUP(A9,Trophy!AB$1:AC$64,2,FALSE)</f>
        <v>GLE Brett Beswick</v>
      </c>
      <c r="C9" s="86">
        <v>1</v>
      </c>
      <c r="D9" s="57"/>
      <c r="F9" s="7"/>
      <c r="G9" s="76"/>
      <c r="J9" s="7"/>
      <c r="K9" s="76"/>
      <c r="L9" s="32"/>
      <c r="N9" s="90" t="str">
        <f>IF(K12&gt;K13,J12,IF(K13&gt;K12,J13,""))</f>
        <v>OTA Samuel Matthews</v>
      </c>
      <c r="O9" s="86">
        <v>0</v>
      </c>
      <c r="P9" s="32"/>
      <c r="S9" s="76"/>
    </row>
    <row r="10" spans="1:20" ht="12.75" customHeight="1" x14ac:dyDescent="0.4">
      <c r="A10" s="2">
        <v>56</v>
      </c>
      <c r="B10" s="87" t="str">
        <f>VLOOKUP(A10,Trophy!AB$1:AC$64,2,FALSE)</f>
        <v>BYE16</v>
      </c>
      <c r="C10" s="86"/>
      <c r="D10" s="27"/>
      <c r="E10" s="57"/>
      <c r="F10" s="88" t="str">
        <f>IF(C9&gt;C10,B9,IF(C10&gt;C9,B10,""))</f>
        <v>GLE Brett Beswick</v>
      </c>
      <c r="G10" s="86"/>
      <c r="H10" s="57"/>
      <c r="J10" s="7"/>
      <c r="K10" s="76"/>
      <c r="L10" s="32"/>
      <c r="O10" s="76"/>
      <c r="P10" s="32"/>
      <c r="S10" s="76"/>
    </row>
    <row r="11" spans="1:20" ht="12.75" customHeight="1" x14ac:dyDescent="0.4">
      <c r="A11" s="2">
        <v>41</v>
      </c>
      <c r="B11" s="89" t="str">
        <f>VLOOKUP(A11,Trophy!AB$1:AC$64,2,FALSE)</f>
        <v>SWA Clayton Gray</v>
      </c>
      <c r="C11" s="86">
        <v>2</v>
      </c>
      <c r="D11" s="36"/>
      <c r="F11" s="90" t="str">
        <f>IF(C11&gt;C12,B11,IF(C12&gt;C11,B12,""))</f>
        <v>SWA Clayton Gray</v>
      </c>
      <c r="G11" s="86">
        <v>1</v>
      </c>
      <c r="H11" s="32"/>
      <c r="J11" s="7"/>
      <c r="K11" s="76"/>
      <c r="L11" s="32"/>
      <c r="O11" s="76"/>
      <c r="P11" s="32"/>
      <c r="S11" s="76"/>
    </row>
    <row r="12" spans="1:20" ht="12.75" customHeight="1" x14ac:dyDescent="0.4">
      <c r="A12" s="2">
        <v>24</v>
      </c>
      <c r="B12" s="91" t="str">
        <f>VLOOKUP(A12,Trophy!AB$1:AC$64,2,FALSE)</f>
        <v>OTA Lani Pakieto</v>
      </c>
      <c r="C12" s="86"/>
      <c r="F12" s="7"/>
      <c r="G12" s="76"/>
      <c r="H12" s="32"/>
      <c r="I12" s="63"/>
      <c r="J12" s="92" t="str">
        <f>IF(G10&gt;G11,F10,IF(G11&gt;G10,F11,""))</f>
        <v>SWA Clayton Gray</v>
      </c>
      <c r="K12" s="86"/>
      <c r="L12" s="36"/>
      <c r="O12" s="76"/>
      <c r="P12" s="32"/>
      <c r="R12" s="2"/>
      <c r="S12" s="76"/>
    </row>
    <row r="13" spans="1:20" ht="12.75" customHeight="1" x14ac:dyDescent="0.4">
      <c r="A13" s="2">
        <v>25</v>
      </c>
      <c r="B13" s="85" t="str">
        <f>VLOOKUP(A13,Trophy!AB$1:AC$64,2,FALSE)</f>
        <v>HOW Anthony Andrews</v>
      </c>
      <c r="C13" s="86">
        <v>2</v>
      </c>
      <c r="D13" s="57"/>
      <c r="F13" s="7"/>
      <c r="G13" s="76"/>
      <c r="H13" s="32"/>
      <c r="J13" s="94" t="str">
        <f>IF(G14&gt;G15,F14,IF(G15&gt;G14,F15,""))</f>
        <v>OTA Samuel Matthews</v>
      </c>
      <c r="K13" s="86">
        <v>2</v>
      </c>
      <c r="O13" s="76"/>
      <c r="P13" s="32"/>
      <c r="S13" s="76"/>
    </row>
    <row r="14" spans="1:20" ht="12.75" customHeight="1" x14ac:dyDescent="0.4">
      <c r="A14" s="2">
        <v>40</v>
      </c>
      <c r="B14" s="95" t="str">
        <f>VLOOKUP(A14,Trophy!AB$1:AC$64,2,FALSE)</f>
        <v>BIR Pierre Jarry</v>
      </c>
      <c r="C14" s="86">
        <v>1</v>
      </c>
      <c r="D14" s="27"/>
      <c r="E14" s="57"/>
      <c r="F14" s="92" t="str">
        <f>IF(C13&gt;C14,B13,IF(C14&gt;C13,B14,""))</f>
        <v>HOW Anthony Andrews</v>
      </c>
      <c r="G14" s="86">
        <v>1</v>
      </c>
      <c r="H14" s="36"/>
      <c r="J14" s="7"/>
      <c r="K14" s="76"/>
      <c r="O14" s="76"/>
      <c r="P14" s="32"/>
      <c r="S14" s="76"/>
    </row>
    <row r="15" spans="1:20" ht="12.75" customHeight="1" x14ac:dyDescent="0.4">
      <c r="A15" s="2">
        <v>57</v>
      </c>
      <c r="B15" s="93" t="str">
        <f>VLOOKUP(A15,Trophy!AB$1:AC$64,2,FALSE)</f>
        <v>BYE17</v>
      </c>
      <c r="C15" s="86"/>
      <c r="D15" s="36"/>
      <c r="F15" s="94" t="str">
        <f>IF(C15&gt;C16,B15,IF(C16&gt;C15,B16,""))</f>
        <v>OTA Samuel Matthews</v>
      </c>
      <c r="G15" s="86">
        <v>2</v>
      </c>
      <c r="J15" s="7"/>
      <c r="K15" s="76"/>
      <c r="O15" s="76"/>
      <c r="P15" s="32"/>
      <c r="S15" s="76"/>
    </row>
    <row r="16" spans="1:20" ht="12.75" customHeight="1" x14ac:dyDescent="0.4">
      <c r="A16" s="2">
        <v>8</v>
      </c>
      <c r="B16" s="91" t="str">
        <f>VLOOKUP(A16,Trophy!AB$1:AC$64,2,FALSE)</f>
        <v>OTA Samuel Matthews</v>
      </c>
      <c r="C16" s="86">
        <v>2</v>
      </c>
      <c r="F16" s="7"/>
      <c r="G16" s="76"/>
      <c r="J16" s="7" t="s">
        <v>734</v>
      </c>
      <c r="K16" s="76"/>
      <c r="O16" s="76"/>
      <c r="P16" s="32"/>
      <c r="Q16" s="57"/>
      <c r="R16" s="88" t="str">
        <f>IF(O8&gt;O9,N8,IF(O9&gt;O8,N9,""))</f>
        <v>BAYS Shayne Hynes</v>
      </c>
      <c r="S16" s="86">
        <v>2</v>
      </c>
      <c r="T16" s="57"/>
    </row>
    <row r="17" spans="1:21" ht="12.75" customHeight="1" x14ac:dyDescent="0.4">
      <c r="A17" s="2">
        <v>5</v>
      </c>
      <c r="B17" s="85" t="str">
        <f>VLOOKUP(A17,Trophy!AB$1:AC$64,2,FALSE)</f>
        <v>BAY Jonothan Parker</v>
      </c>
      <c r="C17" s="86">
        <v>2</v>
      </c>
      <c r="D17" s="57"/>
      <c r="F17" s="7"/>
      <c r="G17" s="76"/>
      <c r="J17" s="7"/>
      <c r="K17" s="76"/>
      <c r="O17" s="76"/>
      <c r="P17" s="32"/>
      <c r="R17" s="90" t="str">
        <f>IF(O24&gt;O25,N24,IF(O25&gt;O24,N25,""))</f>
        <v>PUK Mel Apanui</v>
      </c>
      <c r="S17" s="86">
        <v>1</v>
      </c>
      <c r="T17" s="32"/>
    </row>
    <row r="18" spans="1:21" ht="12.75" customHeight="1" x14ac:dyDescent="0.4">
      <c r="A18" s="2">
        <v>60</v>
      </c>
      <c r="B18" s="87" t="str">
        <f>VLOOKUP(A18,Trophy!AB$1:AC$64,2,FALSE)</f>
        <v>BYE20</v>
      </c>
      <c r="C18" s="86">
        <v>1</v>
      </c>
      <c r="D18" s="27"/>
      <c r="E18" s="57"/>
      <c r="F18" s="88" t="str">
        <f>IF(C17&gt;C18,B17,IF(C18&gt;C17,B18,""))</f>
        <v>BAY Jonothan Parker</v>
      </c>
      <c r="G18" s="86"/>
      <c r="H18" s="57"/>
      <c r="J18" s="7"/>
      <c r="K18" s="76"/>
      <c r="O18" s="76"/>
      <c r="P18" s="32"/>
      <c r="R18" s="129"/>
      <c r="S18" s="124"/>
      <c r="T18" s="32"/>
    </row>
    <row r="19" spans="1:21" ht="12.75" customHeight="1" x14ac:dyDescent="0.4">
      <c r="A19" s="2">
        <v>37</v>
      </c>
      <c r="B19" s="89" t="str">
        <f>VLOOKUP(A19,Trophy!AB$1:AC$64,2,FALSE)</f>
        <v>SWA Lena Burnard</v>
      </c>
      <c r="C19" s="86">
        <v>1</v>
      </c>
      <c r="D19" s="36"/>
      <c r="F19" s="90" t="str">
        <f>IF(C19&gt;C20,B19,IF(C20&gt;C19,B20,""))</f>
        <v>BAYS Matt Friewald</v>
      </c>
      <c r="G19" s="86">
        <v>2</v>
      </c>
      <c r="H19" s="32"/>
      <c r="J19" s="7"/>
      <c r="K19" s="76"/>
      <c r="O19" s="76"/>
      <c r="P19" s="32"/>
      <c r="R19" s="76" t="s">
        <v>730</v>
      </c>
      <c r="S19" s="76"/>
      <c r="T19" s="32"/>
    </row>
    <row r="20" spans="1:21" ht="12.75" customHeight="1" x14ac:dyDescent="0.4">
      <c r="A20" s="2">
        <v>28</v>
      </c>
      <c r="B20" s="91" t="str">
        <f>VLOOKUP(A20,Trophy!AB$1:AC$64,2,FALSE)</f>
        <v>BAYS Matt Friewald</v>
      </c>
      <c r="C20" s="86">
        <v>2</v>
      </c>
      <c r="D20" s="96"/>
      <c r="F20" s="7"/>
      <c r="G20" s="76"/>
      <c r="H20" s="32"/>
      <c r="I20" s="63"/>
      <c r="J20" s="88" t="str">
        <f>IF(G18&gt;G19,F18,IF(G19&gt;G18,F19,""))</f>
        <v>BAYS Matt Friewald</v>
      </c>
      <c r="K20" s="86"/>
      <c r="L20" s="57"/>
      <c r="O20" s="76"/>
      <c r="P20" s="32"/>
      <c r="S20" s="76"/>
      <c r="T20" s="32"/>
    </row>
    <row r="21" spans="1:21" ht="12.75" customHeight="1" x14ac:dyDescent="0.4">
      <c r="A21" s="2">
        <v>21</v>
      </c>
      <c r="B21" s="105" t="str">
        <f>VLOOKUP(A21,Trophy!AB$1:AC$64,2,FALSE)</f>
        <v>PAT Sudeep Prasad</v>
      </c>
      <c r="C21" s="86"/>
      <c r="D21" s="57"/>
      <c r="F21" s="7"/>
      <c r="G21" s="76"/>
      <c r="H21" s="32"/>
      <c r="J21" s="106" t="str">
        <f>IF(G22&gt;G23,F22,IF(G23&gt;G22,F23,""))</f>
        <v>TOK Peter Masden</v>
      </c>
      <c r="K21" s="86">
        <v>2</v>
      </c>
      <c r="L21" s="32"/>
      <c r="O21" s="76"/>
      <c r="P21" s="32"/>
      <c r="S21" s="76"/>
      <c r="T21" s="32"/>
    </row>
    <row r="22" spans="1:21" ht="12.75" customHeight="1" x14ac:dyDescent="0.4">
      <c r="A22" s="2">
        <v>44</v>
      </c>
      <c r="B22" s="97" t="str">
        <f>VLOOKUP(A22,Trophy!AB$1:AC$64,2,FALSE)</f>
        <v>TGA Cynthia Thompson</v>
      </c>
      <c r="C22" s="86">
        <v>1</v>
      </c>
      <c r="D22" s="32"/>
      <c r="E22" s="57"/>
      <c r="F22" s="92" t="str">
        <f>IF(C21&gt;C22,B21,IF(C22&gt;C21,B22,""))</f>
        <v>TGA Cynthia Thompson</v>
      </c>
      <c r="G22" s="86"/>
      <c r="H22" s="36"/>
      <c r="J22" s="7"/>
      <c r="K22" s="76"/>
      <c r="L22" s="32"/>
      <c r="O22" s="76"/>
      <c r="P22" s="32"/>
      <c r="S22" s="76"/>
      <c r="T22" s="32"/>
    </row>
    <row r="23" spans="1:21" ht="12.75" customHeight="1" x14ac:dyDescent="0.4">
      <c r="A23" s="2">
        <v>53</v>
      </c>
      <c r="B23" s="93" t="str">
        <f>VLOOKUP(A23,Trophy!AB$1:AC$64,2,FALSE)</f>
        <v>BYE9</v>
      </c>
      <c r="C23" s="86">
        <v>0</v>
      </c>
      <c r="D23" s="36"/>
      <c r="F23" s="107" t="str">
        <f>IF(C23&gt;C24,B23,IF(C24&gt;C23,B24,""))</f>
        <v>TOK Peter Masden</v>
      </c>
      <c r="G23" s="86">
        <v>2</v>
      </c>
      <c r="J23" s="7"/>
      <c r="K23" s="76"/>
      <c r="L23" s="32"/>
      <c r="O23" s="76"/>
      <c r="P23" s="32"/>
      <c r="S23" s="76"/>
      <c r="T23" s="32"/>
    </row>
    <row r="24" spans="1:21" ht="12.75" customHeight="1" x14ac:dyDescent="0.4">
      <c r="A24" s="2">
        <v>12</v>
      </c>
      <c r="B24" s="108" t="str">
        <f>VLOOKUP(A24,Trophy!AB$1:AC$64,2,FALSE)</f>
        <v>TOK Peter Masden</v>
      </c>
      <c r="C24" s="86">
        <v>1</v>
      </c>
      <c r="F24" s="7"/>
      <c r="G24" s="76"/>
      <c r="J24" s="7"/>
      <c r="K24" s="76"/>
      <c r="L24" s="32"/>
      <c r="M24" s="57"/>
      <c r="N24" s="109" t="str">
        <f>IF(K20&gt;K21,J20,IF(K21&gt;K20,J21,""))</f>
        <v>TOK Peter Masden</v>
      </c>
      <c r="O24" s="86">
        <v>1</v>
      </c>
      <c r="P24" s="36"/>
      <c r="S24" s="76"/>
      <c r="T24" s="32"/>
    </row>
    <row r="25" spans="1:21" ht="12.75" customHeight="1" x14ac:dyDescent="0.4">
      <c r="A25" s="2">
        <v>13</v>
      </c>
      <c r="B25" s="85" t="str">
        <f>VLOOKUP(A25,Trophy!AB$1:AC$64,2,FALSE)</f>
        <v>BIR Palanitina Fatuesi</v>
      </c>
      <c r="C25" s="86">
        <v>2</v>
      </c>
      <c r="D25" s="57"/>
      <c r="F25" s="7"/>
      <c r="G25" s="76"/>
      <c r="J25" s="7"/>
      <c r="K25" s="76"/>
      <c r="L25" s="32"/>
      <c r="N25" s="94" t="str">
        <f>IF(K28&gt;K29,J28,IF(K29&gt;K28,J29,""))</f>
        <v>PUK Mel Apanui</v>
      </c>
      <c r="O25" s="86">
        <v>2</v>
      </c>
      <c r="S25" s="76"/>
      <c r="T25" s="32"/>
    </row>
    <row r="26" spans="1:21" ht="12.75" customHeight="1" x14ac:dyDescent="0.4">
      <c r="A26" s="2">
        <v>52</v>
      </c>
      <c r="B26" s="87" t="str">
        <f>VLOOKUP(A26,Trophy!AB$1:AC$64,2,FALSE)</f>
        <v>BYE6</v>
      </c>
      <c r="C26" s="86"/>
      <c r="D26" s="27"/>
      <c r="E26" s="57"/>
      <c r="F26" s="88" t="str">
        <f>IF(C25&gt;C26,B25,IF(C26&gt;C25,B26,""))</f>
        <v>BIR Palanitina Fatuesi</v>
      </c>
      <c r="G26" s="86">
        <v>1</v>
      </c>
      <c r="H26" s="57"/>
      <c r="J26" s="7"/>
      <c r="K26" s="76"/>
      <c r="L26" s="32"/>
      <c r="O26" s="76"/>
      <c r="S26" s="76"/>
      <c r="T26" s="32"/>
    </row>
    <row r="27" spans="1:21" ht="12.75" customHeight="1" x14ac:dyDescent="0.4">
      <c r="A27" s="2">
        <v>45</v>
      </c>
      <c r="B27" s="89" t="str">
        <f>VLOOKUP(A27,Trophy!AB$1:AC$64,2,FALSE)</f>
        <v>TGA Patuwai Woods</v>
      </c>
      <c r="C27" s="86"/>
      <c r="D27" s="36"/>
      <c r="F27" s="90" t="str">
        <f>IF(C27&gt;C28,B27,IF(C28&gt;C27,B28,""))</f>
        <v>PUK Mel Apanui</v>
      </c>
      <c r="G27" s="86">
        <v>2</v>
      </c>
      <c r="H27" s="32"/>
      <c r="J27" s="7"/>
      <c r="K27" s="76"/>
      <c r="L27" s="32"/>
      <c r="N27" s="21" t="s">
        <v>731</v>
      </c>
      <c r="O27" s="76"/>
      <c r="S27" s="76"/>
      <c r="T27" s="32"/>
    </row>
    <row r="28" spans="1:21" ht="12.75" customHeight="1" x14ac:dyDescent="0.4">
      <c r="A28" s="2">
        <v>20</v>
      </c>
      <c r="B28" s="91" t="str">
        <f>VLOOKUP(A28,Trophy!AB$1:AC$64,2,FALSE)</f>
        <v>PUK Mel Apanui</v>
      </c>
      <c r="C28" s="86">
        <v>2</v>
      </c>
      <c r="F28" s="7"/>
      <c r="G28" s="76"/>
      <c r="H28" s="32"/>
      <c r="I28" s="63"/>
      <c r="J28" s="92" t="str">
        <f>IF(G26&gt;G27,F26,IF(G27&gt;G26,F27,""))</f>
        <v>PUK Mel Apanui</v>
      </c>
      <c r="K28" s="86">
        <v>2</v>
      </c>
      <c r="L28" s="36"/>
      <c r="O28" s="76"/>
      <c r="S28" s="76"/>
      <c r="T28" s="32"/>
    </row>
    <row r="29" spans="1:21" ht="12.75" customHeight="1" x14ac:dyDescent="0.4">
      <c r="A29" s="2">
        <v>29</v>
      </c>
      <c r="B29" s="85" t="str">
        <f>VLOOKUP(A29,Trophy!AB$1:AC$64,2,FALSE)</f>
        <v>OTAK Reyon Picardo</v>
      </c>
      <c r="C29" s="86">
        <v>1</v>
      </c>
      <c r="D29" s="57"/>
      <c r="F29" s="7"/>
      <c r="G29" s="76"/>
      <c r="H29" s="32"/>
      <c r="J29" s="94" t="str">
        <f>IF(G30&gt;G31,F30,IF(G31&gt;G30,F31,""))</f>
        <v>SWA Jennifer Mclean</v>
      </c>
      <c r="K29" s="86">
        <v>1</v>
      </c>
      <c r="O29" s="76"/>
      <c r="S29" s="76"/>
      <c r="T29" s="32"/>
    </row>
    <row r="30" spans="1:21" ht="12.75" customHeight="1" x14ac:dyDescent="0.4">
      <c r="A30" s="2">
        <v>36</v>
      </c>
      <c r="B30" s="95" t="str">
        <f>VLOOKUP(A30,Trophy!AB$1:AC$64,2,FALSE)</f>
        <v>SWA Jennifer Mclean</v>
      </c>
      <c r="C30" s="86">
        <v>2</v>
      </c>
      <c r="D30" s="27"/>
      <c r="E30" s="57"/>
      <c r="F30" s="92" t="str">
        <f>IF(C29&gt;C30,B29,IF(C30&gt;C29,B30,""))</f>
        <v>SWA Jennifer Mclean</v>
      </c>
      <c r="G30" s="86">
        <v>2</v>
      </c>
      <c r="H30" s="36"/>
      <c r="J30" s="7"/>
      <c r="K30" s="76"/>
      <c r="O30" s="132" t="s">
        <v>738</v>
      </c>
      <c r="P30" s="124"/>
      <c r="Q30" s="124"/>
      <c r="R30" s="124"/>
      <c r="S30" s="124"/>
      <c r="T30" s="32"/>
    </row>
    <row r="31" spans="1:21" ht="12.75" customHeight="1" x14ac:dyDescent="0.4">
      <c r="A31" s="2">
        <v>61</v>
      </c>
      <c r="B31" s="93" t="str">
        <f>VLOOKUP(A31,Trophy!AB$1:AC$64,2,FALSE)</f>
        <v>BYE21</v>
      </c>
      <c r="C31" s="86"/>
      <c r="D31" s="36"/>
      <c r="F31" s="94" t="str">
        <f>IF(C31&gt;C32,B31,IF(C32&gt;C31,B32,""))</f>
        <v>PAT John Harrison</v>
      </c>
      <c r="G31" s="86"/>
      <c r="J31" s="7"/>
      <c r="K31" s="76"/>
      <c r="O31" s="124"/>
      <c r="P31" s="124"/>
      <c r="Q31" s="124"/>
      <c r="R31" s="124"/>
      <c r="S31" s="124"/>
      <c r="T31" s="32"/>
    </row>
    <row r="32" spans="1:21" ht="12.75" customHeight="1" x14ac:dyDescent="0.4">
      <c r="A32" s="2">
        <v>4</v>
      </c>
      <c r="B32" s="91" t="str">
        <f>VLOOKUP(A32,Trophy!AB$1:AC$64,2,FALSE)</f>
        <v>PAT John Harrison</v>
      </c>
      <c r="C32" s="86">
        <v>1</v>
      </c>
      <c r="F32" s="7"/>
      <c r="G32" s="76"/>
      <c r="J32" s="7"/>
      <c r="K32" s="76"/>
      <c r="O32" s="76"/>
      <c r="R32" s="88" t="str">
        <f>IF(S16&gt;S17,R16,IF(S17&gt;S16,R17,""))</f>
        <v>BAYS Shayne Hynes</v>
      </c>
      <c r="S32" s="86">
        <v>3</v>
      </c>
      <c r="T32" s="63"/>
      <c r="U32" s="74"/>
    </row>
    <row r="33" spans="1:21" ht="12.75" customHeight="1" x14ac:dyDescent="0.4">
      <c r="A33" s="2">
        <v>3</v>
      </c>
      <c r="B33" s="105" t="str">
        <f>VLOOKUP(A33,Trophy!AB$1:AC$64,2,FALSE)</f>
        <v>PAT Robyn Harris</v>
      </c>
      <c r="C33" s="86">
        <v>2</v>
      </c>
      <c r="D33" s="57"/>
      <c r="F33" s="7"/>
      <c r="G33" s="76"/>
      <c r="J33" s="7"/>
      <c r="K33" s="76"/>
      <c r="O33" s="76"/>
      <c r="R33" s="90" t="str">
        <f>IF(S48&gt;S49,R48,IF(S49&gt;S48,R49,""))</f>
        <v>GLE Michael George</v>
      </c>
      <c r="S33" s="86">
        <v>2</v>
      </c>
      <c r="U33" s="74"/>
    </row>
    <row r="34" spans="1:21" ht="12.75" customHeight="1" x14ac:dyDescent="0.4">
      <c r="A34" s="2">
        <v>62</v>
      </c>
      <c r="B34" s="87" t="str">
        <f>VLOOKUP(A34,Trophy!AB$1:AC$64,2,FALSE)</f>
        <v>BYE22</v>
      </c>
      <c r="C34" s="86"/>
      <c r="D34" s="27"/>
      <c r="E34" s="57"/>
      <c r="F34" s="110" t="str">
        <f>IF(C33&gt;C34,B33,IF(C34&gt;C33,B34,""))</f>
        <v>PAT Robyn Harris</v>
      </c>
      <c r="G34" s="86"/>
      <c r="H34" s="63"/>
      <c r="J34" s="7"/>
      <c r="K34" s="76"/>
      <c r="O34" s="76"/>
      <c r="S34" s="76"/>
      <c r="T34" s="32"/>
    </row>
    <row r="35" spans="1:21" ht="12.75" customHeight="1" x14ac:dyDescent="0.4">
      <c r="A35" s="2">
        <v>35</v>
      </c>
      <c r="B35" s="89" t="str">
        <f>VLOOKUP(A35,Trophy!AB$1:AC$64,2,FALSE)</f>
        <v>BAYS Bill Amosa</v>
      </c>
      <c r="C35" s="86"/>
      <c r="D35" s="36"/>
      <c r="F35" s="90" t="str">
        <f>IF(C35&gt;C36,B35,IF(C36&gt;C35,B36,""))</f>
        <v>BAYS Thys Kruger</v>
      </c>
      <c r="G35" s="86">
        <v>2</v>
      </c>
      <c r="H35" s="32"/>
      <c r="J35" s="7"/>
      <c r="K35" s="76"/>
      <c r="O35" s="76"/>
      <c r="R35" s="129" t="s">
        <v>729</v>
      </c>
      <c r="S35" s="124"/>
      <c r="T35" s="32"/>
    </row>
    <row r="36" spans="1:21" ht="12.75" customHeight="1" x14ac:dyDescent="0.4">
      <c r="A36" s="2">
        <v>30</v>
      </c>
      <c r="B36" s="91" t="str">
        <f>VLOOKUP(A36,Trophy!AB$1:AC$64,2,FALSE)</f>
        <v>BAYS Thys Kruger</v>
      </c>
      <c r="C36" s="86">
        <v>2</v>
      </c>
      <c r="F36" s="7"/>
      <c r="G36" s="76"/>
      <c r="H36" s="32"/>
      <c r="I36" s="63"/>
      <c r="J36" s="88" t="str">
        <f>IF(G34&gt;G35,F34,IF(G35&gt;G34,F35,""))</f>
        <v>BAYS Thys Kruger</v>
      </c>
      <c r="K36" s="86"/>
      <c r="L36" s="57"/>
      <c r="O36" s="76"/>
      <c r="S36" s="76"/>
      <c r="T36" s="32"/>
    </row>
    <row r="37" spans="1:21" ht="12.75" customHeight="1" x14ac:dyDescent="0.4">
      <c r="A37" s="2">
        <v>19</v>
      </c>
      <c r="B37" s="85" t="str">
        <f>VLOOKUP(A37,Trophy!AB$1:AC$64,2,FALSE)</f>
        <v>MNU Tu Hererahi</v>
      </c>
      <c r="C37" s="86">
        <v>2</v>
      </c>
      <c r="D37" s="57"/>
      <c r="F37" s="7"/>
      <c r="G37" s="76"/>
      <c r="H37" s="32"/>
      <c r="J37" s="90" t="str">
        <f>IF(G38&gt;G39,F38,IF(G39&gt;G38,F39,""))</f>
        <v>MNU Tu Hererahi</v>
      </c>
      <c r="K37" s="86">
        <v>2</v>
      </c>
      <c r="L37" s="32"/>
      <c r="O37" s="76"/>
      <c r="S37" s="76"/>
      <c r="T37" s="32"/>
    </row>
    <row r="38" spans="1:21" ht="12.75" customHeight="1" x14ac:dyDescent="0.4">
      <c r="A38" s="2">
        <v>46</v>
      </c>
      <c r="B38" s="95" t="str">
        <f>VLOOKUP(A38,Trophy!AB$1:AC$64,2,FALSE)</f>
        <v>PAT Terri Argus</v>
      </c>
      <c r="C38" s="86"/>
      <c r="D38" s="27"/>
      <c r="E38" s="57"/>
      <c r="F38" s="92" t="str">
        <f>IF(C37&gt;C38,B37,IF(C38&gt;C37,B38,""))</f>
        <v>MNU Tu Hererahi</v>
      </c>
      <c r="G38" s="86">
        <v>2</v>
      </c>
      <c r="H38" s="77"/>
      <c r="J38" s="7"/>
      <c r="K38" s="76"/>
      <c r="L38" s="32"/>
      <c r="O38" s="76"/>
      <c r="S38" s="76"/>
      <c r="T38" s="32"/>
    </row>
    <row r="39" spans="1:21" ht="12.75" customHeight="1" x14ac:dyDescent="0.4">
      <c r="A39" s="2">
        <v>51</v>
      </c>
      <c r="B39" s="93" t="str">
        <f>VLOOKUP(A39,Trophy!AB$1:AC$64,2,FALSE)</f>
        <v>BYE4</v>
      </c>
      <c r="C39" s="86"/>
      <c r="D39" s="36"/>
      <c r="F39" s="94" t="str">
        <f>IF(C39&gt;C40,B39,IF(C40&gt;C39,B40,""))</f>
        <v>TGA Karlene Taylor</v>
      </c>
      <c r="G39" s="86">
        <v>0</v>
      </c>
      <c r="J39" s="7"/>
      <c r="K39" s="76"/>
      <c r="L39" s="32"/>
      <c r="O39" s="76"/>
      <c r="S39" s="76"/>
      <c r="T39" s="32"/>
    </row>
    <row r="40" spans="1:21" ht="12.75" customHeight="1" x14ac:dyDescent="0.4">
      <c r="A40" s="2">
        <v>14</v>
      </c>
      <c r="B40" s="91" t="str">
        <f>VLOOKUP(A40,Trophy!AB$1:AC$64,2,FALSE)</f>
        <v>TGA Karlene Taylor</v>
      </c>
      <c r="C40" s="86">
        <v>2</v>
      </c>
      <c r="F40" s="7"/>
      <c r="G40" s="76"/>
      <c r="J40" s="7"/>
      <c r="K40" s="76"/>
      <c r="L40" s="32"/>
      <c r="M40" s="57"/>
      <c r="N40" s="88" t="str">
        <f>IF(K36&gt;K37,J36,IF(K37&gt;K36,J37,""))</f>
        <v>MNU Tu Hererahi</v>
      </c>
      <c r="O40" s="86">
        <v>1</v>
      </c>
      <c r="P40" s="57"/>
      <c r="S40" s="76"/>
      <c r="T40" s="32"/>
    </row>
    <row r="41" spans="1:21" ht="12.75" customHeight="1" x14ac:dyDescent="0.4">
      <c r="A41" s="2">
        <v>11</v>
      </c>
      <c r="B41" s="85" t="str">
        <f>VLOOKUP(A41,Trophy!AB$1:AC$64,2,FALSE)</f>
        <v>HOW Paul G Brown</v>
      </c>
      <c r="C41" s="86">
        <v>2</v>
      </c>
      <c r="D41" s="57"/>
      <c r="F41" s="7"/>
      <c r="G41" s="76"/>
      <c r="J41" s="7"/>
      <c r="K41" s="76"/>
      <c r="L41" s="32"/>
      <c r="N41" s="90" t="str">
        <f>IF(K44&gt;K45,J44,IF(K45&gt;K44,J45,""))</f>
        <v>GLE Michael George</v>
      </c>
      <c r="O41" s="86">
        <v>2</v>
      </c>
      <c r="P41" s="32"/>
      <c r="S41" s="76"/>
      <c r="T41" s="32"/>
    </row>
    <row r="42" spans="1:21" ht="12.75" customHeight="1" x14ac:dyDescent="0.4">
      <c r="A42" s="2">
        <v>54</v>
      </c>
      <c r="B42" s="87" t="str">
        <f>VLOOKUP(A42,Trophy!AB$1:AC$64,2,FALSE)</f>
        <v>BYE10</v>
      </c>
      <c r="C42" s="86"/>
      <c r="D42" s="27"/>
      <c r="E42" s="57"/>
      <c r="F42" s="88" t="str">
        <f>IF(C41&gt;C42,B41,IF(C42&gt;C41,B42,""))</f>
        <v>HOW Paul G Brown</v>
      </c>
      <c r="G42" s="86">
        <v>1</v>
      </c>
      <c r="H42" s="63"/>
      <c r="J42" s="7"/>
      <c r="K42" s="76"/>
      <c r="L42" s="32"/>
      <c r="O42" s="76"/>
      <c r="P42" s="32"/>
      <c r="S42" s="76"/>
      <c r="T42" s="32"/>
    </row>
    <row r="43" spans="1:21" ht="12.75" customHeight="1" x14ac:dyDescent="0.4">
      <c r="A43" s="2">
        <v>43</v>
      </c>
      <c r="B43" s="89" t="str">
        <f>VLOOKUP(A43,Trophy!AB$1:AC$64,2,FALSE)</f>
        <v>PAT Lincoln Hopkins</v>
      </c>
      <c r="C43" s="86"/>
      <c r="D43" s="36"/>
      <c r="F43" s="90" t="str">
        <f>IF(C43&gt;C44,B43,IF(C44&gt;C43,B44,""))</f>
        <v>GLE Michael George</v>
      </c>
      <c r="G43" s="86">
        <v>2</v>
      </c>
      <c r="H43" s="32"/>
      <c r="J43" s="7"/>
      <c r="K43" s="76"/>
      <c r="L43" s="32"/>
      <c r="O43" s="76"/>
      <c r="P43" s="32"/>
      <c r="S43" s="76"/>
      <c r="T43" s="32"/>
    </row>
    <row r="44" spans="1:21" ht="12.75" customHeight="1" x14ac:dyDescent="0.4">
      <c r="A44" s="2">
        <v>22</v>
      </c>
      <c r="B44" s="91" t="str">
        <f>VLOOKUP(A44,Trophy!AB$1:AC$64,2,FALSE)</f>
        <v>GLE Michael George</v>
      </c>
      <c r="C44" s="86">
        <v>2</v>
      </c>
      <c r="F44" s="7"/>
      <c r="G44" s="76"/>
      <c r="H44" s="32"/>
      <c r="I44" s="63"/>
      <c r="J44" s="92" t="str">
        <f>IF(G42&gt;G43,F42,IF(G43&gt;G42,F43,""))</f>
        <v>GLE Michael George</v>
      </c>
      <c r="K44" s="86">
        <v>2</v>
      </c>
      <c r="L44" s="36"/>
      <c r="O44" s="76"/>
      <c r="P44" s="32"/>
      <c r="S44" s="76"/>
      <c r="T44" s="32"/>
    </row>
    <row r="45" spans="1:21" ht="12.75" customHeight="1" x14ac:dyDescent="0.4">
      <c r="A45" s="2">
        <v>27</v>
      </c>
      <c r="B45" s="85" t="str">
        <f>VLOOKUP(A45,Trophy!AB$1:AC$64,2,FALSE)</f>
        <v>WHAN Cory Diamond</v>
      </c>
      <c r="C45" s="86"/>
      <c r="D45" s="57"/>
      <c r="F45" s="7"/>
      <c r="G45" s="76"/>
      <c r="H45" s="32"/>
      <c r="J45" s="94" t="str">
        <f>IF(G46&gt;G47,F46,IF(G47&gt;G46,F47,""))</f>
        <v>HOW Nina Massold</v>
      </c>
      <c r="K45" s="86">
        <v>1</v>
      </c>
      <c r="O45" s="76"/>
      <c r="P45" s="32"/>
      <c r="S45" s="76"/>
      <c r="T45" s="32"/>
    </row>
    <row r="46" spans="1:21" ht="12.75" customHeight="1" x14ac:dyDescent="0.4">
      <c r="A46" s="2">
        <v>38</v>
      </c>
      <c r="B46" s="95" t="str">
        <f>VLOOKUP(A46,Trophy!AB$1:AC$64,2,FALSE)</f>
        <v>PAT Nick Leaf</v>
      </c>
      <c r="C46" s="86">
        <v>2</v>
      </c>
      <c r="D46" s="27"/>
      <c r="E46" s="57"/>
      <c r="F46" s="92" t="str">
        <f>IF(C45&gt;C46,B45,IF(C46&gt;C45,B46,""))</f>
        <v>PAT Nick Leaf</v>
      </c>
      <c r="G46" s="86"/>
      <c r="H46" s="36"/>
      <c r="J46" s="7"/>
      <c r="K46" s="76"/>
      <c r="O46" s="76"/>
      <c r="P46" s="32"/>
      <c r="S46" s="76"/>
      <c r="T46" s="32"/>
    </row>
    <row r="47" spans="1:21" ht="12.75" customHeight="1" x14ac:dyDescent="0.4">
      <c r="A47" s="2">
        <v>59</v>
      </c>
      <c r="B47" s="93" t="str">
        <f>VLOOKUP(A47,Trophy!AB$1:AC$64,2,FALSE)</f>
        <v>BYE19</v>
      </c>
      <c r="C47" s="86"/>
      <c r="D47" s="36"/>
      <c r="F47" s="94" t="str">
        <f>IF(C47&gt;C48,B47,IF(C48&gt;C47,B48,""))</f>
        <v>HOW Nina Massold</v>
      </c>
      <c r="G47" s="86">
        <v>2</v>
      </c>
      <c r="J47" s="7"/>
      <c r="K47" s="76"/>
      <c r="O47" s="76"/>
      <c r="P47" s="32"/>
      <c r="S47" s="76"/>
      <c r="T47" s="32"/>
    </row>
    <row r="48" spans="1:21" ht="12.75" customHeight="1" x14ac:dyDescent="0.4">
      <c r="A48" s="2">
        <v>6</v>
      </c>
      <c r="B48" s="91" t="str">
        <f>VLOOKUP(A48,Trophy!AB$1:AC$64,2,FALSE)</f>
        <v>HOW Nina Massold</v>
      </c>
      <c r="C48" s="86">
        <v>2</v>
      </c>
      <c r="F48" s="7"/>
      <c r="G48" s="76"/>
      <c r="J48" s="7" t="s">
        <v>734</v>
      </c>
      <c r="K48" s="76"/>
      <c r="O48" s="76"/>
      <c r="P48" s="32"/>
      <c r="Q48" s="57"/>
      <c r="R48" s="92" t="str">
        <f>IF(O40&gt;O41,N40,IF(O41&gt;O40,N41,""))</f>
        <v>GLE Michael George</v>
      </c>
      <c r="S48" s="86">
        <v>2</v>
      </c>
      <c r="T48" s="36"/>
    </row>
    <row r="49" spans="1:21" ht="12.75" customHeight="1" x14ac:dyDescent="0.4">
      <c r="A49" s="2">
        <v>7</v>
      </c>
      <c r="B49" s="85" t="str">
        <f>VLOOKUP(A49,Trophy!AB$1:AC$64,2,FALSE)</f>
        <v>TGA Dave Harman</v>
      </c>
      <c r="C49" s="86">
        <v>2</v>
      </c>
      <c r="D49" s="57"/>
      <c r="F49" s="7"/>
      <c r="G49" s="76"/>
      <c r="J49" s="7"/>
      <c r="K49" s="76"/>
      <c r="O49" s="76"/>
      <c r="P49" s="32"/>
      <c r="R49" s="94" t="str">
        <f>IF(O56&gt;O57,N56,IF(O57&gt;O56,N57,""))</f>
        <v>TGA Hannah Browning</v>
      </c>
      <c r="S49" s="86">
        <v>0</v>
      </c>
    </row>
    <row r="50" spans="1:21" ht="12.75" customHeight="1" x14ac:dyDescent="0.4">
      <c r="A50" s="2">
        <v>58</v>
      </c>
      <c r="B50" s="87" t="str">
        <f>VLOOKUP(A50,Trophy!AB$1:AC$64,2,FALSE)</f>
        <v>BYE18</v>
      </c>
      <c r="C50" s="86"/>
      <c r="D50" s="32"/>
      <c r="E50" s="57"/>
      <c r="F50" s="88" t="str">
        <f>IF(C49&gt;C50,B49,IF(C50&gt;C49,B50,""))</f>
        <v>TGA Dave Harman</v>
      </c>
      <c r="G50" s="86">
        <v>0</v>
      </c>
      <c r="H50" s="57"/>
      <c r="J50" s="7"/>
      <c r="K50" s="76"/>
      <c r="O50" s="76"/>
      <c r="P50" s="32"/>
      <c r="S50" s="76"/>
    </row>
    <row r="51" spans="1:21" ht="12.75" customHeight="1" x14ac:dyDescent="0.4">
      <c r="A51" s="2">
        <v>39</v>
      </c>
      <c r="B51" s="89" t="str">
        <f>VLOOKUP(A51,Trophy!AB$1:AC$64,2,FALSE)</f>
        <v>PAT Roy Garrett</v>
      </c>
      <c r="C51" s="86"/>
      <c r="D51" s="36"/>
      <c r="F51" s="90" t="str">
        <f>IF(C51&gt;C52,B51,IF(C52&gt;C51,B52,""))</f>
        <v>WHAN Paul Stevens</v>
      </c>
      <c r="G51" s="86">
        <v>2</v>
      </c>
      <c r="H51" s="32"/>
      <c r="J51" s="7"/>
      <c r="K51" s="76"/>
      <c r="O51" s="76"/>
      <c r="P51" s="32"/>
      <c r="R51" s="129" t="s">
        <v>730</v>
      </c>
      <c r="S51" s="124"/>
    </row>
    <row r="52" spans="1:21" ht="12.75" customHeight="1" x14ac:dyDescent="0.4">
      <c r="A52" s="2">
        <v>26</v>
      </c>
      <c r="B52" s="91" t="str">
        <f>VLOOKUP(A52,Trophy!AB$1:AC$64,2,FALSE)</f>
        <v>WHAN Paul Stevens</v>
      </c>
      <c r="C52" s="86">
        <v>2</v>
      </c>
      <c r="F52" s="7"/>
      <c r="G52" s="76"/>
      <c r="H52" s="32"/>
      <c r="I52" s="63"/>
      <c r="J52" s="88" t="str">
        <f>IF(G50&gt;G51,F50,IF(G51&gt;G50,F51,""))</f>
        <v>WHAN Paul Stevens</v>
      </c>
      <c r="K52" s="86">
        <v>2</v>
      </c>
      <c r="L52" s="57"/>
      <c r="O52" s="76"/>
      <c r="P52" s="32"/>
      <c r="S52" s="76"/>
    </row>
    <row r="53" spans="1:21" ht="12.75" customHeight="1" x14ac:dyDescent="0.4">
      <c r="A53" s="2">
        <v>23</v>
      </c>
      <c r="B53" s="85" t="str">
        <f>VLOOKUP(A53,Trophy!AB$1:AC$64,2,FALSE)</f>
        <v>OTA Sue Taveuveu</v>
      </c>
      <c r="C53" s="86">
        <v>2</v>
      </c>
      <c r="D53" s="57"/>
      <c r="F53" s="7"/>
      <c r="G53" s="76"/>
      <c r="H53" s="32"/>
      <c r="J53" s="90" t="str">
        <f>IF(G54&gt;G55,F54,IF(G55&gt;G54,F55,""))</f>
        <v>PAT Steve Argus</v>
      </c>
      <c r="K53" s="86">
        <v>1</v>
      </c>
      <c r="L53" s="32"/>
      <c r="O53" s="76"/>
      <c r="P53" s="32"/>
      <c r="S53" s="76"/>
    </row>
    <row r="54" spans="1:21" ht="12.75" customHeight="1" x14ac:dyDescent="0.4">
      <c r="A54" s="2">
        <v>42</v>
      </c>
      <c r="B54" s="95" t="str">
        <f>VLOOKUP(A54,Trophy!AB$1:AC$64,2,FALSE)</f>
        <v>PAT Addison Argus</v>
      </c>
      <c r="C54" s="86"/>
      <c r="D54" s="27"/>
      <c r="E54" s="57"/>
      <c r="F54" s="92" t="str">
        <f>IF(C53&gt;C54,B53,IF(C54&gt;C53,B54,""))</f>
        <v>OTA Sue Taveuveu</v>
      </c>
      <c r="G54" s="86"/>
      <c r="H54" s="36"/>
      <c r="J54" s="7"/>
      <c r="K54" s="76"/>
      <c r="L54" s="32"/>
      <c r="O54" s="76"/>
      <c r="P54" s="32"/>
      <c r="S54" s="76"/>
    </row>
    <row r="55" spans="1:21" ht="12.75" customHeight="1" x14ac:dyDescent="0.4">
      <c r="A55" s="2">
        <v>55</v>
      </c>
      <c r="B55" s="93" t="str">
        <f>VLOOKUP(A55,Trophy!AB$1:AC$64,2,FALSE)</f>
        <v>BYE15</v>
      </c>
      <c r="C55" s="86"/>
      <c r="D55" s="36"/>
      <c r="F55" s="94" t="str">
        <f>IF(C55&gt;C56,B55,IF(C56&gt;C55,B56,""))</f>
        <v>PAT Steve Argus</v>
      </c>
      <c r="G55" s="86">
        <v>2</v>
      </c>
      <c r="J55" s="7"/>
      <c r="K55" s="76"/>
      <c r="L55" s="32"/>
      <c r="O55" s="76"/>
      <c r="P55" s="32"/>
      <c r="S55" s="76"/>
    </row>
    <row r="56" spans="1:21" ht="12.75" customHeight="1" x14ac:dyDescent="0.4">
      <c r="A56" s="2">
        <v>10</v>
      </c>
      <c r="B56" s="91" t="str">
        <f>VLOOKUP(A56,Trophy!AB$1:AC$64,2,FALSE)</f>
        <v>PAT Steve Argus</v>
      </c>
      <c r="C56" s="86">
        <v>1</v>
      </c>
      <c r="F56" s="7"/>
      <c r="G56" s="76"/>
      <c r="J56" s="7"/>
      <c r="K56" s="76"/>
      <c r="L56" s="32"/>
      <c r="M56" s="57"/>
      <c r="N56" s="92" t="str">
        <f>IF(K52&gt;K53,J52,IF(K53&gt;K52,J53,""))</f>
        <v>WHAN Paul Stevens</v>
      </c>
      <c r="O56" s="86">
        <v>0</v>
      </c>
      <c r="P56" s="36"/>
      <c r="S56" s="76"/>
    </row>
    <row r="57" spans="1:21" ht="12.75" customHeight="1" x14ac:dyDescent="0.4">
      <c r="A57" s="2">
        <v>15</v>
      </c>
      <c r="B57" s="85" t="str">
        <f>VLOOKUP(A57,Trophy!AB$1:AC$64,2,FALSE)</f>
        <v>PAL Kiri Bennett</v>
      </c>
      <c r="C57" s="86">
        <v>2</v>
      </c>
      <c r="D57" s="57"/>
      <c r="F57" s="7"/>
      <c r="G57" s="76"/>
      <c r="J57" s="7"/>
      <c r="K57" s="76"/>
      <c r="L57" s="32"/>
      <c r="N57" s="94" t="str">
        <f>IF(K60&gt;K61,J60,IF(K61&gt;K60,J61,""))</f>
        <v>TGA Hannah Browning</v>
      </c>
      <c r="O57" s="86">
        <v>2</v>
      </c>
      <c r="S57" s="76"/>
    </row>
    <row r="58" spans="1:21" ht="12.75" customHeight="1" x14ac:dyDescent="0.4">
      <c r="A58" s="2">
        <v>50</v>
      </c>
      <c r="B58" s="87" t="str">
        <f>VLOOKUP(A58,Trophy!AB$1:AC$64,2,FALSE)</f>
        <v>BYE3</v>
      </c>
      <c r="C58" s="86"/>
      <c r="D58" s="27"/>
      <c r="E58" s="57"/>
      <c r="F58" s="88" t="str">
        <f>IF(C57&gt;C58,B57,IF(C58&gt;C57,B58,""))</f>
        <v>PAL Kiri Bennett</v>
      </c>
      <c r="G58" s="86"/>
      <c r="H58" s="57"/>
      <c r="J58" s="7"/>
      <c r="K58" s="76"/>
      <c r="L58" s="32"/>
      <c r="O58" s="76"/>
      <c r="S58" s="76"/>
    </row>
    <row r="59" spans="1:21" ht="12.75" customHeight="1" x14ac:dyDescent="0.4">
      <c r="A59" s="2">
        <v>47</v>
      </c>
      <c r="B59" s="89" t="str">
        <f>VLOOKUP(A59,Trophy!AB$1:AC$64,2,FALSE)</f>
        <v>HOW Geraldine Rose</v>
      </c>
      <c r="C59" s="86"/>
      <c r="D59" s="36"/>
      <c r="F59" s="90" t="str">
        <f>IF(C59&gt;C60,B59,IF(C60&gt;C59,B60,""))</f>
        <v>GLE Gaylene Bullmore-Aull</v>
      </c>
      <c r="G59" s="86">
        <v>2</v>
      </c>
      <c r="H59" s="32"/>
      <c r="J59" s="7"/>
      <c r="K59" s="76"/>
      <c r="L59" s="32"/>
      <c r="N59" s="129" t="s">
        <v>731</v>
      </c>
      <c r="O59" s="124"/>
      <c r="S59" s="76"/>
    </row>
    <row r="60" spans="1:21" ht="12.75" customHeight="1" x14ac:dyDescent="0.4">
      <c r="A60" s="2">
        <v>18</v>
      </c>
      <c r="B60" s="91" t="str">
        <f>VLOOKUP(A60,Trophy!AB$1:AC$64,2,FALSE)</f>
        <v>GLE Gaylene Bullmore-Aull</v>
      </c>
      <c r="C60" s="86">
        <v>2</v>
      </c>
      <c r="F60" s="7"/>
      <c r="G60" s="76"/>
      <c r="H60" s="32"/>
      <c r="I60" s="63"/>
      <c r="J60" s="92" t="str">
        <f>IF(G58&gt;G59,F58,IF(G59&gt;G58,F59,""))</f>
        <v>GLE Gaylene Bullmore-Aull</v>
      </c>
      <c r="K60" s="86">
        <v>1</v>
      </c>
      <c r="L60" s="36"/>
      <c r="O60" s="76"/>
      <c r="S60" s="76"/>
    </row>
    <row r="61" spans="1:21" ht="12.75" customHeight="1" x14ac:dyDescent="0.4">
      <c r="A61" s="2">
        <v>31</v>
      </c>
      <c r="B61" s="85" t="str">
        <f>VLOOKUP(A61,Trophy!AB$1:AC$64,2,FALSE)</f>
        <v>ONE Norma Black</v>
      </c>
      <c r="C61" s="86"/>
      <c r="D61" s="57"/>
      <c r="F61" s="7"/>
      <c r="G61" s="76"/>
      <c r="H61" s="32"/>
      <c r="J61" s="94" t="str">
        <f>IF(G62&gt;G63,F62,IF(G63&gt;G62,F63,""))</f>
        <v>TGA Hannah Browning</v>
      </c>
      <c r="K61" s="86">
        <v>2</v>
      </c>
      <c r="O61" s="76"/>
      <c r="S61" s="76"/>
    </row>
    <row r="62" spans="1:21" ht="12.75" customHeight="1" x14ac:dyDescent="0.4">
      <c r="A62" s="2">
        <v>34</v>
      </c>
      <c r="B62" s="95" t="str">
        <f>VLOOKUP(A62,Trophy!AB$1:AC$64,2,FALSE)</f>
        <v>TGA Hannah Browning</v>
      </c>
      <c r="C62" s="86">
        <v>2</v>
      </c>
      <c r="D62" s="27"/>
      <c r="E62" s="57"/>
      <c r="F62" s="92" t="str">
        <f>IF(C61&gt;C62,B61,IF(C62&gt;C61,B62,""))</f>
        <v>TGA Hannah Browning</v>
      </c>
      <c r="G62" s="86">
        <v>2</v>
      </c>
      <c r="H62" s="36"/>
      <c r="J62" s="7"/>
      <c r="K62" s="76"/>
      <c r="O62" s="76"/>
      <c r="R62" s="134" t="str">
        <f>IF(S32&gt;S33,R32,IF(S33&gt;S32,R33,""))</f>
        <v>BAYS Shayne Hynes</v>
      </c>
      <c r="S62" s="121"/>
      <c r="T62" s="121"/>
      <c r="U62" s="122"/>
    </row>
    <row r="63" spans="1:21" ht="12.75" customHeight="1" x14ac:dyDescent="0.4">
      <c r="A63" s="2">
        <v>63</v>
      </c>
      <c r="B63" s="93" t="str">
        <f>VLOOKUP(A63,Trophy!AB$1:AC$64,2,FALSE)</f>
        <v>BYE24</v>
      </c>
      <c r="C63" s="86"/>
      <c r="D63" s="36"/>
      <c r="F63" s="94" t="str">
        <f>IF(C63&gt;C64,B63,IF(C64&gt;C63,B64,""))</f>
        <v>HOW Ian Rowlay</v>
      </c>
      <c r="G63" s="86"/>
      <c r="J63" s="7"/>
      <c r="K63" s="76"/>
      <c r="O63" s="80" t="s">
        <v>736</v>
      </c>
      <c r="R63" s="126"/>
      <c r="S63" s="127"/>
      <c r="T63" s="127"/>
      <c r="U63" s="128"/>
    </row>
    <row r="64" spans="1:21" ht="12.75" customHeight="1" x14ac:dyDescent="0.4">
      <c r="A64" s="2">
        <v>2</v>
      </c>
      <c r="B64" s="91" t="str">
        <f>VLOOKUP(A64,Trophy!AB$1:AC$64,2,FALSE)</f>
        <v>HOW Ian Rowlay</v>
      </c>
      <c r="C64" s="86">
        <v>1</v>
      </c>
      <c r="F64" s="7"/>
      <c r="G64" s="76"/>
      <c r="J64" s="7"/>
      <c r="K64" s="76"/>
      <c r="O64" s="80" t="s">
        <v>733</v>
      </c>
      <c r="R64" s="98" t="str">
        <f>IF(S33&gt;S32,R32,IF(S32&gt;S33,R33,""))</f>
        <v>GLE Michael George</v>
      </c>
      <c r="S64" s="76"/>
    </row>
    <row r="65" spans="1:19" ht="12.75" customHeight="1" x14ac:dyDescent="0.4">
      <c r="A65" s="2"/>
      <c r="B65" s="99"/>
      <c r="C65" s="76"/>
      <c r="F65" s="7"/>
      <c r="G65" s="76"/>
      <c r="J65" s="7"/>
      <c r="K65" s="76"/>
      <c r="O65" s="76"/>
      <c r="S65" s="76"/>
    </row>
    <row r="66" spans="1:19" ht="12.75" customHeight="1" x14ac:dyDescent="0.4">
      <c r="A66" s="2"/>
      <c r="B66" s="99"/>
      <c r="C66" s="76"/>
      <c r="F66" s="7"/>
      <c r="G66" s="76"/>
      <c r="J66" s="7"/>
      <c r="K66" s="76"/>
      <c r="O66" s="76"/>
      <c r="S66" s="76"/>
    </row>
    <row r="67" spans="1:19" ht="12.75" customHeight="1" x14ac:dyDescent="0.4">
      <c r="A67" s="2"/>
      <c r="B67" s="99"/>
      <c r="C67" s="76"/>
      <c r="F67" s="7"/>
      <c r="G67" s="76"/>
      <c r="J67" s="7"/>
      <c r="K67" s="76"/>
      <c r="O67" s="76"/>
      <c r="S67" s="76"/>
    </row>
    <row r="68" spans="1:19" ht="12.75" customHeight="1" x14ac:dyDescent="0.4">
      <c r="A68" s="2"/>
      <c r="B68" s="99"/>
      <c r="C68" s="76"/>
      <c r="F68" s="7"/>
      <c r="G68" s="76"/>
      <c r="J68" s="7"/>
      <c r="K68" s="76"/>
      <c r="O68" s="76"/>
      <c r="S68" s="76"/>
    </row>
    <row r="69" spans="1:19" ht="12.75" customHeight="1" x14ac:dyDescent="0.4">
      <c r="A69" s="2"/>
      <c r="B69" s="99"/>
      <c r="C69" s="76"/>
      <c r="F69" s="7"/>
      <c r="G69" s="76"/>
      <c r="J69" s="7"/>
      <c r="K69" s="76"/>
      <c r="O69" s="76"/>
      <c r="S69" s="76"/>
    </row>
    <row r="70" spans="1:19" ht="12.75" customHeight="1" x14ac:dyDescent="0.4">
      <c r="A70" s="2"/>
      <c r="B70" s="99"/>
      <c r="C70" s="76"/>
      <c r="F70" s="7"/>
      <c r="G70" s="76"/>
      <c r="J70" s="7"/>
      <c r="K70" s="76"/>
      <c r="O70" s="76"/>
      <c r="S70" s="76"/>
    </row>
    <row r="71" spans="1:19" ht="12.75" customHeight="1" x14ac:dyDescent="0.4">
      <c r="A71" s="2"/>
      <c r="B71" s="99"/>
      <c r="C71" s="76"/>
      <c r="F71" s="7"/>
      <c r="G71" s="76"/>
      <c r="J71" s="7"/>
      <c r="K71" s="76"/>
      <c r="O71" s="76"/>
      <c r="S71" s="76"/>
    </row>
    <row r="72" spans="1:19" ht="12.75" customHeight="1" x14ac:dyDescent="0.4">
      <c r="A72" s="2"/>
      <c r="B72" s="99"/>
      <c r="C72" s="76"/>
      <c r="F72" s="7"/>
      <c r="G72" s="76"/>
      <c r="J72" s="7"/>
      <c r="K72" s="76"/>
      <c r="O72" s="76"/>
      <c r="S72" s="76"/>
    </row>
    <row r="73" spans="1:19" ht="12.75" customHeight="1" x14ac:dyDescent="0.4">
      <c r="A73" s="2"/>
      <c r="B73" s="99"/>
      <c r="C73" s="76"/>
      <c r="F73" s="7"/>
      <c r="G73" s="76"/>
      <c r="J73" s="7"/>
      <c r="K73" s="76"/>
      <c r="O73" s="76"/>
      <c r="S73" s="76"/>
    </row>
    <row r="74" spans="1:19" ht="12.75" customHeight="1" x14ac:dyDescent="0.4">
      <c r="A74" s="2"/>
      <c r="B74" s="99"/>
      <c r="C74" s="76"/>
      <c r="F74" s="7"/>
      <c r="G74" s="76"/>
      <c r="J74" s="7"/>
      <c r="K74" s="76"/>
      <c r="O74" s="76"/>
      <c r="S74" s="76"/>
    </row>
    <row r="75" spans="1:19" ht="12.75" customHeight="1" x14ac:dyDescent="0.4">
      <c r="A75" s="2"/>
      <c r="B75" s="99"/>
      <c r="C75" s="76"/>
      <c r="F75" s="7"/>
      <c r="G75" s="76"/>
      <c r="J75" s="7"/>
      <c r="K75" s="76"/>
      <c r="O75" s="76"/>
      <c r="S75" s="76"/>
    </row>
    <row r="76" spans="1:19" ht="12.75" customHeight="1" x14ac:dyDescent="0.4">
      <c r="A76" s="2"/>
      <c r="B76" s="99"/>
      <c r="C76" s="76"/>
      <c r="F76" s="7"/>
      <c r="G76" s="76"/>
      <c r="J76" s="7"/>
      <c r="K76" s="76"/>
      <c r="O76" s="76"/>
      <c r="S76" s="76"/>
    </row>
    <row r="77" spans="1:19" ht="12.75" customHeight="1" x14ac:dyDescent="0.4">
      <c r="A77" s="2"/>
      <c r="B77" s="99"/>
      <c r="C77" s="76"/>
      <c r="F77" s="7"/>
      <c r="G77" s="76"/>
      <c r="J77" s="7"/>
      <c r="K77" s="76"/>
      <c r="O77" s="76"/>
      <c r="S77" s="76"/>
    </row>
    <row r="78" spans="1:19" ht="12.75" customHeight="1" x14ac:dyDescent="0.4">
      <c r="A78" s="2"/>
      <c r="B78" s="99"/>
      <c r="C78" s="76"/>
      <c r="F78" s="7"/>
      <c r="G78" s="76"/>
      <c r="J78" s="7"/>
      <c r="K78" s="76"/>
      <c r="O78" s="76"/>
      <c r="S78" s="76"/>
    </row>
    <row r="79" spans="1:19" ht="12.75" customHeight="1" x14ac:dyDescent="0.4">
      <c r="A79" s="2"/>
      <c r="B79" s="99"/>
      <c r="C79" s="76"/>
      <c r="F79" s="7"/>
      <c r="G79" s="76"/>
      <c r="J79" s="7"/>
      <c r="K79" s="76"/>
      <c r="O79" s="76"/>
      <c r="S79" s="76"/>
    </row>
    <row r="80" spans="1:19" ht="12.75" customHeight="1" x14ac:dyDescent="0.4">
      <c r="A80" s="2"/>
      <c r="B80" s="99"/>
      <c r="C80" s="76"/>
      <c r="F80" s="7"/>
      <c r="G80" s="76"/>
      <c r="J80" s="7"/>
      <c r="K80" s="76"/>
      <c r="O80" s="76"/>
      <c r="S80" s="76"/>
    </row>
    <row r="81" spans="1:19" ht="12.75" customHeight="1" x14ac:dyDescent="0.4">
      <c r="A81" s="2"/>
      <c r="B81" s="99"/>
      <c r="C81" s="76"/>
      <c r="F81" s="7"/>
      <c r="G81" s="76"/>
      <c r="J81" s="7"/>
      <c r="K81" s="76"/>
      <c r="O81" s="76"/>
      <c r="S81" s="76"/>
    </row>
    <row r="82" spans="1:19" ht="12.75" customHeight="1" x14ac:dyDescent="0.4">
      <c r="A82" s="2"/>
      <c r="B82" s="99"/>
      <c r="C82" s="76"/>
      <c r="F82" s="7"/>
      <c r="G82" s="76"/>
      <c r="J82" s="7"/>
      <c r="K82" s="76"/>
      <c r="O82" s="76"/>
      <c r="S82" s="76"/>
    </row>
    <row r="83" spans="1:19" ht="12.75" customHeight="1" x14ac:dyDescent="0.4">
      <c r="A83" s="2"/>
      <c r="B83" s="99"/>
      <c r="C83" s="76"/>
      <c r="F83" s="7"/>
      <c r="G83" s="76"/>
      <c r="J83" s="7"/>
      <c r="K83" s="76"/>
      <c r="O83" s="76"/>
      <c r="S83" s="76"/>
    </row>
    <row r="84" spans="1:19" ht="12.75" customHeight="1" x14ac:dyDescent="0.4">
      <c r="A84" s="2"/>
      <c r="B84" s="99"/>
      <c r="C84" s="76"/>
      <c r="F84" s="7"/>
      <c r="G84" s="76"/>
      <c r="J84" s="7"/>
      <c r="K84" s="76"/>
      <c r="O84" s="76"/>
      <c r="S84" s="76"/>
    </row>
    <row r="85" spans="1:19" ht="12.75" customHeight="1" x14ac:dyDescent="0.4">
      <c r="A85" s="2"/>
      <c r="B85" s="99"/>
      <c r="C85" s="76"/>
      <c r="F85" s="7"/>
      <c r="G85" s="76"/>
      <c r="J85" s="7"/>
      <c r="K85" s="76"/>
      <c r="O85" s="76"/>
      <c r="S85" s="76"/>
    </row>
    <row r="86" spans="1:19" ht="12.75" customHeight="1" x14ac:dyDescent="0.4">
      <c r="A86" s="2"/>
      <c r="B86" s="99"/>
      <c r="C86" s="76"/>
      <c r="F86" s="7"/>
      <c r="G86" s="76"/>
      <c r="J86" s="7"/>
      <c r="K86" s="76"/>
      <c r="O86" s="76"/>
      <c r="S86" s="76"/>
    </row>
    <row r="87" spans="1:19" ht="12.75" customHeight="1" x14ac:dyDescent="0.4">
      <c r="A87" s="2"/>
      <c r="B87" s="99"/>
      <c r="C87" s="76"/>
      <c r="F87" s="7"/>
      <c r="G87" s="76"/>
      <c r="J87" s="7"/>
      <c r="K87" s="76"/>
      <c r="O87" s="76"/>
      <c r="S87" s="76"/>
    </row>
    <row r="88" spans="1:19" ht="12.75" customHeight="1" x14ac:dyDescent="0.4">
      <c r="A88" s="2"/>
      <c r="B88" s="99"/>
      <c r="C88" s="76"/>
      <c r="F88" s="7"/>
      <c r="G88" s="76"/>
      <c r="J88" s="7"/>
      <c r="K88" s="76"/>
      <c r="O88" s="76"/>
      <c r="S88" s="76"/>
    </row>
    <row r="89" spans="1:19" ht="12.75" customHeight="1" x14ac:dyDescent="0.4">
      <c r="A89" s="2"/>
      <c r="B89" s="99"/>
      <c r="C89" s="76"/>
      <c r="F89" s="7"/>
      <c r="G89" s="76"/>
      <c r="J89" s="7"/>
      <c r="K89" s="76"/>
      <c r="O89" s="76"/>
      <c r="S89" s="76"/>
    </row>
    <row r="90" spans="1:19" ht="12.75" customHeight="1" x14ac:dyDescent="0.4">
      <c r="A90" s="2"/>
      <c r="B90" s="99"/>
      <c r="C90" s="76"/>
      <c r="F90" s="7"/>
      <c r="G90" s="76"/>
      <c r="J90" s="7"/>
      <c r="K90" s="76"/>
      <c r="O90" s="76"/>
      <c r="S90" s="76"/>
    </row>
    <row r="91" spans="1:19" ht="12.75" customHeight="1" x14ac:dyDescent="0.4">
      <c r="A91" s="2"/>
      <c r="B91" s="99"/>
      <c r="C91" s="76"/>
      <c r="F91" s="7"/>
      <c r="G91" s="76"/>
      <c r="J91" s="7"/>
      <c r="K91" s="76"/>
      <c r="O91" s="76"/>
      <c r="S91" s="76"/>
    </row>
    <row r="92" spans="1:19" ht="12.75" customHeight="1" x14ac:dyDescent="0.4">
      <c r="A92" s="2"/>
      <c r="B92" s="99"/>
      <c r="C92" s="76"/>
      <c r="F92" s="7"/>
      <c r="G92" s="76"/>
      <c r="J92" s="7"/>
      <c r="K92" s="76"/>
      <c r="O92" s="76"/>
      <c r="S92" s="76"/>
    </row>
    <row r="93" spans="1:19" ht="12.75" customHeight="1" x14ac:dyDescent="0.4">
      <c r="A93" s="2"/>
      <c r="B93" s="99"/>
      <c r="C93" s="76"/>
      <c r="F93" s="7"/>
      <c r="G93" s="76"/>
      <c r="J93" s="7"/>
      <c r="K93" s="76"/>
      <c r="O93" s="76"/>
      <c r="S93" s="76"/>
    </row>
    <row r="94" spans="1:19" ht="12.75" customHeight="1" x14ac:dyDescent="0.4">
      <c r="A94" s="2"/>
      <c r="B94" s="99"/>
      <c r="C94" s="76"/>
      <c r="F94" s="7"/>
      <c r="G94" s="76"/>
      <c r="J94" s="7"/>
      <c r="K94" s="76"/>
      <c r="O94" s="76"/>
      <c r="S94" s="76"/>
    </row>
    <row r="95" spans="1:19" ht="12.75" customHeight="1" x14ac:dyDescent="0.4">
      <c r="A95" s="2"/>
      <c r="B95" s="99"/>
      <c r="C95" s="76"/>
      <c r="F95" s="7"/>
      <c r="G95" s="76"/>
      <c r="J95" s="7"/>
      <c r="K95" s="76"/>
      <c r="O95" s="76"/>
      <c r="S95" s="76"/>
    </row>
    <row r="96" spans="1:19" ht="12.75" customHeight="1" x14ac:dyDescent="0.4">
      <c r="A96" s="2"/>
      <c r="B96" s="99"/>
      <c r="C96" s="76"/>
      <c r="F96" s="7"/>
      <c r="G96" s="76"/>
      <c r="J96" s="7"/>
      <c r="K96" s="76"/>
      <c r="O96" s="76"/>
      <c r="S96" s="76"/>
    </row>
    <row r="97" spans="1:19" ht="12.75" customHeight="1" x14ac:dyDescent="0.4">
      <c r="A97" s="2"/>
      <c r="B97" s="99"/>
      <c r="C97" s="76"/>
      <c r="F97" s="7"/>
      <c r="G97" s="76"/>
      <c r="J97" s="7"/>
      <c r="K97" s="76"/>
      <c r="O97" s="76"/>
      <c r="S97" s="76"/>
    </row>
    <row r="98" spans="1:19" ht="12.75" customHeight="1" x14ac:dyDescent="0.4">
      <c r="A98" s="2"/>
      <c r="B98" s="99"/>
      <c r="C98" s="76"/>
      <c r="F98" s="7"/>
      <c r="G98" s="76"/>
      <c r="J98" s="7"/>
      <c r="K98" s="76"/>
      <c r="O98" s="76"/>
      <c r="S98" s="76"/>
    </row>
    <row r="99" spans="1:19" ht="12.75" customHeight="1" x14ac:dyDescent="0.4">
      <c r="A99" s="2"/>
      <c r="B99" s="99"/>
      <c r="C99" s="76"/>
      <c r="F99" s="7"/>
      <c r="G99" s="76"/>
      <c r="J99" s="7"/>
      <c r="K99" s="76"/>
      <c r="O99" s="76"/>
      <c r="S99" s="76"/>
    </row>
    <row r="100" spans="1:19" ht="12.75" customHeight="1" x14ac:dyDescent="0.4">
      <c r="A100" s="2"/>
      <c r="B100" s="99"/>
      <c r="C100" s="76"/>
      <c r="F100" s="7"/>
      <c r="G100" s="76"/>
      <c r="J100" s="7"/>
      <c r="K100" s="76"/>
      <c r="O100" s="76"/>
      <c r="S100" s="76"/>
    </row>
    <row r="101" spans="1:19" ht="12.75" customHeight="1" x14ac:dyDescent="0.4">
      <c r="A101" s="2"/>
      <c r="B101" s="99"/>
      <c r="C101" s="76"/>
      <c r="F101" s="7"/>
      <c r="G101" s="76"/>
      <c r="J101" s="7"/>
      <c r="K101" s="76"/>
      <c r="O101" s="76"/>
      <c r="S101" s="76"/>
    </row>
    <row r="102" spans="1:19" ht="12.75" customHeight="1" x14ac:dyDescent="0.4">
      <c r="A102" s="2"/>
      <c r="B102" s="99"/>
      <c r="C102" s="76"/>
      <c r="F102" s="7"/>
      <c r="G102" s="76"/>
      <c r="J102" s="7"/>
      <c r="K102" s="76"/>
      <c r="O102" s="76"/>
      <c r="S102" s="76"/>
    </row>
    <row r="103" spans="1:19" ht="12.75" customHeight="1" x14ac:dyDescent="0.4">
      <c r="A103" s="2"/>
      <c r="B103" s="99"/>
      <c r="C103" s="76"/>
      <c r="F103" s="7"/>
      <c r="G103" s="76"/>
      <c r="J103" s="7"/>
      <c r="K103" s="76"/>
      <c r="O103" s="76"/>
      <c r="S103" s="76"/>
    </row>
    <row r="104" spans="1:19" ht="12.75" customHeight="1" x14ac:dyDescent="0.4">
      <c r="A104" s="2"/>
      <c r="B104" s="99"/>
      <c r="C104" s="76"/>
      <c r="F104" s="7"/>
      <c r="G104" s="76"/>
      <c r="J104" s="7"/>
      <c r="K104" s="76"/>
      <c r="O104" s="76"/>
      <c r="S104" s="76"/>
    </row>
    <row r="105" spans="1:19" ht="12.75" customHeight="1" x14ac:dyDescent="0.4">
      <c r="A105" s="2"/>
      <c r="B105" s="99"/>
      <c r="C105" s="76"/>
      <c r="F105" s="7"/>
      <c r="G105" s="76"/>
      <c r="J105" s="7"/>
      <c r="K105" s="76"/>
      <c r="O105" s="76"/>
      <c r="S105" s="76"/>
    </row>
    <row r="106" spans="1:19" ht="12.75" customHeight="1" x14ac:dyDescent="0.4">
      <c r="A106" s="2"/>
      <c r="B106" s="99"/>
      <c r="C106" s="76"/>
      <c r="F106" s="7"/>
      <c r="G106" s="76"/>
      <c r="J106" s="7"/>
      <c r="K106" s="76"/>
      <c r="O106" s="76"/>
      <c r="S106" s="76"/>
    </row>
    <row r="107" spans="1:19" ht="12.75" customHeight="1" x14ac:dyDescent="0.4">
      <c r="A107" s="2"/>
      <c r="B107" s="99"/>
      <c r="C107" s="76"/>
      <c r="F107" s="7"/>
      <c r="G107" s="76"/>
      <c r="J107" s="7"/>
      <c r="K107" s="76"/>
      <c r="O107" s="76"/>
      <c r="S107" s="76"/>
    </row>
    <row r="108" spans="1:19" ht="12.75" customHeight="1" x14ac:dyDescent="0.4">
      <c r="A108" s="2"/>
      <c r="B108" s="99"/>
      <c r="C108" s="76"/>
      <c r="F108" s="7"/>
      <c r="G108" s="76"/>
      <c r="J108" s="7"/>
      <c r="K108" s="76"/>
      <c r="O108" s="76"/>
      <c r="S108" s="76"/>
    </row>
    <row r="109" spans="1:19" ht="12.75" customHeight="1" x14ac:dyDescent="0.4">
      <c r="A109" s="2"/>
      <c r="B109" s="99"/>
      <c r="C109" s="76"/>
      <c r="F109" s="7"/>
      <c r="G109" s="76"/>
      <c r="J109" s="7"/>
      <c r="K109" s="76"/>
      <c r="O109" s="76"/>
      <c r="S109" s="76"/>
    </row>
    <row r="110" spans="1:19" ht="12.75" customHeight="1" x14ac:dyDescent="0.4">
      <c r="A110" s="2"/>
      <c r="B110" s="99"/>
      <c r="C110" s="76"/>
      <c r="F110" s="7"/>
      <c r="G110" s="76"/>
      <c r="J110" s="7"/>
      <c r="K110" s="76"/>
      <c r="O110" s="76"/>
      <c r="S110" s="76"/>
    </row>
    <row r="111" spans="1:19" ht="12.75" customHeight="1" x14ac:dyDescent="0.4">
      <c r="A111" s="2"/>
      <c r="B111" s="99"/>
      <c r="C111" s="76"/>
      <c r="F111" s="7"/>
      <c r="G111" s="76"/>
      <c r="J111" s="7"/>
      <c r="K111" s="76"/>
      <c r="O111" s="76"/>
      <c r="S111" s="76"/>
    </row>
    <row r="112" spans="1:19" ht="12.75" customHeight="1" x14ac:dyDescent="0.4">
      <c r="A112" s="2"/>
      <c r="B112" s="99"/>
      <c r="C112" s="76"/>
      <c r="F112" s="7"/>
      <c r="G112" s="76"/>
      <c r="J112" s="7"/>
      <c r="K112" s="76"/>
      <c r="O112" s="76"/>
      <c r="S112" s="76"/>
    </row>
    <row r="113" spans="1:19" ht="12.75" customHeight="1" x14ac:dyDescent="0.4">
      <c r="A113" s="2"/>
      <c r="B113" s="99"/>
      <c r="C113" s="76"/>
      <c r="F113" s="7"/>
      <c r="G113" s="76"/>
      <c r="J113" s="7"/>
      <c r="K113" s="76"/>
      <c r="O113" s="76"/>
      <c r="S113" s="76"/>
    </row>
    <row r="114" spans="1:19" ht="12.75" customHeight="1" x14ac:dyDescent="0.4">
      <c r="A114" s="2"/>
      <c r="B114" s="99"/>
      <c r="C114" s="76"/>
      <c r="F114" s="7"/>
      <c r="G114" s="76"/>
      <c r="J114" s="7"/>
      <c r="K114" s="76"/>
      <c r="O114" s="76"/>
      <c r="S114" s="76"/>
    </row>
    <row r="115" spans="1:19" ht="12.75" customHeight="1" x14ac:dyDescent="0.4">
      <c r="A115" s="2"/>
      <c r="B115" s="99"/>
      <c r="C115" s="76"/>
      <c r="F115" s="7"/>
      <c r="G115" s="76"/>
      <c r="J115" s="7"/>
      <c r="K115" s="76"/>
      <c r="O115" s="76"/>
      <c r="S115" s="76"/>
    </row>
    <row r="116" spans="1:19" ht="12.75" customHeight="1" x14ac:dyDescent="0.4">
      <c r="A116" s="2"/>
      <c r="B116" s="99"/>
      <c r="C116" s="76"/>
      <c r="F116" s="7"/>
      <c r="G116" s="76"/>
      <c r="J116" s="7"/>
      <c r="K116" s="76"/>
      <c r="O116" s="76"/>
      <c r="S116" s="76"/>
    </row>
    <row r="117" spans="1:19" ht="12.75" customHeight="1" x14ac:dyDescent="0.4">
      <c r="A117" s="2"/>
      <c r="B117" s="99"/>
      <c r="C117" s="76"/>
      <c r="F117" s="7"/>
      <c r="G117" s="76"/>
      <c r="J117" s="7"/>
      <c r="K117" s="76"/>
      <c r="O117" s="76"/>
      <c r="S117" s="76"/>
    </row>
    <row r="118" spans="1:19" ht="12.75" customHeight="1" x14ac:dyDescent="0.4">
      <c r="A118" s="2"/>
      <c r="B118" s="99"/>
      <c r="C118" s="76"/>
      <c r="F118" s="7"/>
      <c r="G118" s="76"/>
      <c r="J118" s="7"/>
      <c r="K118" s="76"/>
      <c r="O118" s="76"/>
      <c r="S118" s="76"/>
    </row>
    <row r="119" spans="1:19" ht="12.75" customHeight="1" x14ac:dyDescent="0.4">
      <c r="A119" s="2"/>
      <c r="B119" s="99"/>
      <c r="C119" s="76"/>
      <c r="F119" s="7"/>
      <c r="G119" s="76"/>
      <c r="J119" s="7"/>
      <c r="K119" s="76"/>
      <c r="O119" s="76"/>
      <c r="S119" s="76"/>
    </row>
    <row r="120" spans="1:19" ht="12.75" customHeight="1" x14ac:dyDescent="0.4">
      <c r="A120" s="2"/>
      <c r="B120" s="99"/>
      <c r="C120" s="76"/>
      <c r="F120" s="7"/>
      <c r="G120" s="76"/>
      <c r="J120" s="7"/>
      <c r="K120" s="76"/>
      <c r="O120" s="76"/>
      <c r="S120" s="76"/>
    </row>
    <row r="121" spans="1:19" ht="12.75" customHeight="1" x14ac:dyDescent="0.4">
      <c r="A121" s="2"/>
      <c r="B121" s="99"/>
      <c r="C121" s="76"/>
      <c r="F121" s="7"/>
      <c r="G121" s="76"/>
      <c r="J121" s="7"/>
      <c r="K121" s="76"/>
      <c r="O121" s="76"/>
      <c r="S121" s="76"/>
    </row>
    <row r="122" spans="1:19" ht="12.75" customHeight="1" x14ac:dyDescent="0.4">
      <c r="A122" s="2"/>
      <c r="B122" s="99"/>
      <c r="C122" s="76"/>
      <c r="F122" s="7"/>
      <c r="G122" s="76"/>
      <c r="J122" s="7"/>
      <c r="K122" s="76"/>
      <c r="O122" s="76"/>
      <c r="S122" s="76"/>
    </row>
    <row r="123" spans="1:19" ht="12.75" customHeight="1" x14ac:dyDescent="0.4">
      <c r="A123" s="2"/>
      <c r="B123" s="99"/>
      <c r="C123" s="76"/>
      <c r="F123" s="7"/>
      <c r="G123" s="76"/>
      <c r="J123" s="7"/>
      <c r="K123" s="76"/>
      <c r="O123" s="76"/>
      <c r="S123" s="76"/>
    </row>
    <row r="124" spans="1:19" ht="12.75" customHeight="1" x14ac:dyDescent="0.4">
      <c r="A124" s="2"/>
      <c r="B124" s="99"/>
      <c r="C124" s="76"/>
      <c r="F124" s="7"/>
      <c r="G124" s="76"/>
      <c r="J124" s="7"/>
      <c r="K124" s="76"/>
      <c r="O124" s="76"/>
      <c r="S124" s="76"/>
    </row>
    <row r="125" spans="1:19" ht="12.75" customHeight="1" x14ac:dyDescent="0.4">
      <c r="A125" s="2"/>
      <c r="B125" s="99"/>
      <c r="C125" s="76"/>
      <c r="F125" s="7"/>
      <c r="G125" s="76"/>
      <c r="J125" s="7"/>
      <c r="K125" s="76"/>
      <c r="O125" s="76"/>
      <c r="S125" s="76"/>
    </row>
    <row r="126" spans="1:19" ht="12.75" customHeight="1" x14ac:dyDescent="0.4">
      <c r="A126" s="2"/>
      <c r="B126" s="99"/>
      <c r="C126" s="76"/>
      <c r="F126" s="7"/>
      <c r="G126" s="76"/>
      <c r="J126" s="7"/>
      <c r="K126" s="76"/>
      <c r="O126" s="76"/>
      <c r="S126" s="76"/>
    </row>
    <row r="127" spans="1:19" ht="12.75" customHeight="1" x14ac:dyDescent="0.4">
      <c r="A127" s="2"/>
      <c r="B127" s="99"/>
      <c r="C127" s="76"/>
      <c r="F127" s="7"/>
      <c r="G127" s="76"/>
      <c r="J127" s="7"/>
      <c r="K127" s="76"/>
      <c r="O127" s="76"/>
      <c r="S127" s="76"/>
    </row>
    <row r="128" spans="1:19" ht="12.75" customHeight="1" x14ac:dyDescent="0.4">
      <c r="A128" s="2"/>
      <c r="B128" s="99"/>
      <c r="C128" s="76"/>
      <c r="F128" s="7"/>
      <c r="G128" s="76"/>
      <c r="J128" s="7"/>
      <c r="K128" s="76"/>
      <c r="O128" s="76"/>
      <c r="S128" s="76"/>
    </row>
    <row r="129" spans="1:19" ht="12.75" customHeight="1" x14ac:dyDescent="0.4">
      <c r="A129" s="2"/>
      <c r="B129" s="99"/>
      <c r="C129" s="76"/>
      <c r="F129" s="7"/>
      <c r="G129" s="76"/>
      <c r="J129" s="7"/>
      <c r="K129" s="76"/>
      <c r="O129" s="76"/>
      <c r="S129" s="76"/>
    </row>
    <row r="130" spans="1:19" ht="12.75" customHeight="1" x14ac:dyDescent="0.4">
      <c r="A130" s="2"/>
      <c r="B130" s="99"/>
      <c r="C130" s="76"/>
      <c r="F130" s="7"/>
      <c r="G130" s="76"/>
      <c r="J130" s="7"/>
      <c r="K130" s="76"/>
      <c r="O130" s="76"/>
      <c r="S130" s="76"/>
    </row>
    <row r="131" spans="1:19" ht="12.75" customHeight="1" x14ac:dyDescent="0.4">
      <c r="A131" s="2"/>
      <c r="B131" s="99"/>
      <c r="C131" s="76"/>
      <c r="F131" s="7"/>
      <c r="G131" s="76"/>
      <c r="J131" s="7"/>
      <c r="K131" s="76"/>
      <c r="O131" s="76"/>
      <c r="S131" s="76"/>
    </row>
    <row r="132" spans="1:19" ht="12.75" customHeight="1" x14ac:dyDescent="0.4">
      <c r="A132" s="2"/>
      <c r="B132" s="99"/>
      <c r="C132" s="76"/>
      <c r="F132" s="7"/>
      <c r="G132" s="76"/>
      <c r="J132" s="7"/>
      <c r="K132" s="76"/>
      <c r="O132" s="76"/>
      <c r="S132" s="76"/>
    </row>
    <row r="133" spans="1:19" ht="12.75" customHeight="1" x14ac:dyDescent="0.4">
      <c r="A133" s="2"/>
      <c r="B133" s="99"/>
      <c r="C133" s="76"/>
      <c r="F133" s="7"/>
      <c r="G133" s="76"/>
      <c r="J133" s="7"/>
      <c r="K133" s="76"/>
      <c r="O133" s="76"/>
      <c r="S133" s="76"/>
    </row>
    <row r="134" spans="1:19" ht="12.75" customHeight="1" x14ac:dyDescent="0.4">
      <c r="A134" s="2"/>
      <c r="B134" s="99"/>
      <c r="C134" s="76"/>
      <c r="F134" s="7"/>
      <c r="G134" s="76"/>
      <c r="J134" s="7"/>
      <c r="K134" s="76"/>
      <c r="O134" s="76"/>
      <c r="S134" s="76"/>
    </row>
    <row r="135" spans="1:19" ht="12.75" customHeight="1" x14ac:dyDescent="0.4">
      <c r="A135" s="2"/>
      <c r="B135" s="99"/>
      <c r="C135" s="76"/>
      <c r="F135" s="7"/>
      <c r="G135" s="76"/>
      <c r="J135" s="7"/>
      <c r="K135" s="76"/>
      <c r="O135" s="76"/>
      <c r="S135" s="76"/>
    </row>
    <row r="136" spans="1:19" ht="12.75" customHeight="1" x14ac:dyDescent="0.4">
      <c r="A136" s="2"/>
      <c r="B136" s="99"/>
      <c r="C136" s="76"/>
      <c r="F136" s="7"/>
      <c r="G136" s="76"/>
      <c r="J136" s="7"/>
      <c r="K136" s="76"/>
      <c r="O136" s="76"/>
      <c r="S136" s="76"/>
    </row>
    <row r="137" spans="1:19" ht="12.75" customHeight="1" x14ac:dyDescent="0.4">
      <c r="A137" s="2"/>
      <c r="B137" s="99"/>
      <c r="C137" s="76"/>
      <c r="F137" s="7"/>
      <c r="G137" s="76"/>
      <c r="J137" s="7"/>
      <c r="K137" s="76"/>
      <c r="O137" s="76"/>
      <c r="S137" s="76"/>
    </row>
    <row r="138" spans="1:19" ht="12.75" customHeight="1" x14ac:dyDescent="0.4">
      <c r="A138" s="2"/>
      <c r="B138" s="99"/>
      <c r="C138" s="76"/>
      <c r="F138" s="7"/>
      <c r="G138" s="76"/>
      <c r="J138" s="7"/>
      <c r="K138" s="76"/>
      <c r="O138" s="76"/>
      <c r="S138" s="76"/>
    </row>
    <row r="139" spans="1:19" ht="12.75" customHeight="1" x14ac:dyDescent="0.4">
      <c r="A139" s="2"/>
      <c r="B139" s="99"/>
      <c r="C139" s="76"/>
      <c r="F139" s="7"/>
      <c r="G139" s="76"/>
      <c r="J139" s="7"/>
      <c r="K139" s="76"/>
      <c r="O139" s="76"/>
      <c r="S139" s="76"/>
    </row>
    <row r="140" spans="1:19" ht="12.75" customHeight="1" x14ac:dyDescent="0.4">
      <c r="A140" s="2"/>
      <c r="B140" s="99"/>
      <c r="C140" s="76"/>
      <c r="F140" s="7"/>
      <c r="G140" s="76"/>
      <c r="J140" s="7"/>
      <c r="K140" s="76"/>
      <c r="O140" s="76"/>
      <c r="S140" s="76"/>
    </row>
    <row r="141" spans="1:19" ht="12.75" customHeight="1" x14ac:dyDescent="0.4">
      <c r="A141" s="2"/>
      <c r="B141" s="99"/>
      <c r="C141" s="76"/>
      <c r="F141" s="7"/>
      <c r="G141" s="76"/>
      <c r="J141" s="7"/>
      <c r="K141" s="76"/>
      <c r="O141" s="76"/>
      <c r="S141" s="76"/>
    </row>
    <row r="142" spans="1:19" ht="12.75" customHeight="1" x14ac:dyDescent="0.4">
      <c r="A142" s="2"/>
      <c r="B142" s="99"/>
      <c r="C142" s="76"/>
      <c r="F142" s="7"/>
      <c r="G142" s="76"/>
      <c r="J142" s="7"/>
      <c r="K142" s="76"/>
      <c r="O142" s="76"/>
      <c r="S142" s="76"/>
    </row>
    <row r="143" spans="1:19" ht="12.75" customHeight="1" x14ac:dyDescent="0.4">
      <c r="A143" s="2"/>
      <c r="B143" s="99"/>
      <c r="C143" s="76"/>
      <c r="F143" s="7"/>
      <c r="G143" s="76"/>
      <c r="J143" s="7"/>
      <c r="K143" s="76"/>
      <c r="O143" s="76"/>
      <c r="S143" s="76"/>
    </row>
    <row r="144" spans="1:19" ht="12.75" customHeight="1" x14ac:dyDescent="0.4">
      <c r="A144" s="2"/>
      <c r="B144" s="99"/>
      <c r="C144" s="76"/>
      <c r="F144" s="7"/>
      <c r="G144" s="76"/>
      <c r="J144" s="7"/>
      <c r="K144" s="76"/>
      <c r="O144" s="76"/>
      <c r="S144" s="76"/>
    </row>
    <row r="145" spans="1:19" ht="12.75" customHeight="1" x14ac:dyDescent="0.4">
      <c r="A145" s="2"/>
      <c r="B145" s="99"/>
      <c r="C145" s="76"/>
      <c r="F145" s="7"/>
      <c r="G145" s="76"/>
      <c r="J145" s="7"/>
      <c r="K145" s="76"/>
      <c r="O145" s="76"/>
      <c r="S145" s="76"/>
    </row>
    <row r="146" spans="1:19" ht="12.75" customHeight="1" x14ac:dyDescent="0.4">
      <c r="A146" s="2"/>
      <c r="B146" s="99"/>
      <c r="C146" s="76"/>
      <c r="F146" s="7"/>
      <c r="G146" s="76"/>
      <c r="J146" s="7"/>
      <c r="K146" s="76"/>
      <c r="O146" s="76"/>
      <c r="S146" s="76"/>
    </row>
    <row r="147" spans="1:19" ht="12.75" customHeight="1" x14ac:dyDescent="0.4">
      <c r="A147" s="2"/>
      <c r="B147" s="99"/>
      <c r="C147" s="76"/>
      <c r="F147" s="7"/>
      <c r="G147" s="76"/>
      <c r="J147" s="7"/>
      <c r="K147" s="76"/>
      <c r="O147" s="76"/>
      <c r="S147" s="76"/>
    </row>
    <row r="148" spans="1:19" ht="12.75" customHeight="1" x14ac:dyDescent="0.4">
      <c r="A148" s="2"/>
      <c r="B148" s="99"/>
      <c r="C148" s="76"/>
      <c r="F148" s="7"/>
      <c r="G148" s="76"/>
      <c r="J148" s="7"/>
      <c r="K148" s="76"/>
      <c r="O148" s="76"/>
      <c r="S148" s="76"/>
    </row>
    <row r="149" spans="1:19" ht="12.75" customHeight="1" x14ac:dyDescent="0.4">
      <c r="A149" s="2"/>
      <c r="B149" s="99"/>
      <c r="C149" s="76"/>
      <c r="F149" s="7"/>
      <c r="G149" s="76"/>
      <c r="J149" s="7"/>
      <c r="K149" s="76"/>
      <c r="O149" s="76"/>
      <c r="S149" s="76"/>
    </row>
    <row r="150" spans="1:19" ht="12.75" customHeight="1" x14ac:dyDescent="0.4">
      <c r="A150" s="2"/>
      <c r="B150" s="99"/>
      <c r="C150" s="76"/>
      <c r="F150" s="7"/>
      <c r="G150" s="76"/>
      <c r="J150" s="7"/>
      <c r="K150" s="76"/>
      <c r="O150" s="76"/>
      <c r="S150" s="76"/>
    </row>
    <row r="151" spans="1:19" ht="12.75" customHeight="1" x14ac:dyDescent="0.4">
      <c r="A151" s="2"/>
      <c r="B151" s="99"/>
      <c r="C151" s="76"/>
      <c r="F151" s="7"/>
      <c r="G151" s="76"/>
      <c r="J151" s="7"/>
      <c r="K151" s="76"/>
      <c r="O151" s="76"/>
      <c r="S151" s="76"/>
    </row>
    <row r="152" spans="1:19" ht="12.75" customHeight="1" x14ac:dyDescent="0.4">
      <c r="A152" s="2"/>
      <c r="B152" s="99"/>
      <c r="C152" s="76"/>
      <c r="F152" s="7"/>
      <c r="G152" s="76"/>
      <c r="J152" s="7"/>
      <c r="K152" s="76"/>
      <c r="O152" s="76"/>
      <c r="S152" s="76"/>
    </row>
    <row r="153" spans="1:19" ht="12.75" customHeight="1" x14ac:dyDescent="0.4">
      <c r="A153" s="2"/>
      <c r="B153" s="99"/>
      <c r="C153" s="76"/>
      <c r="F153" s="7"/>
      <c r="G153" s="76"/>
      <c r="J153" s="7"/>
      <c r="K153" s="76"/>
      <c r="O153" s="76"/>
      <c r="S153" s="76"/>
    </row>
    <row r="154" spans="1:19" ht="12.75" customHeight="1" x14ac:dyDescent="0.4">
      <c r="A154" s="2"/>
      <c r="B154" s="99"/>
      <c r="C154" s="76"/>
      <c r="F154" s="7"/>
      <c r="G154" s="76"/>
      <c r="J154" s="7"/>
      <c r="K154" s="76"/>
      <c r="O154" s="76"/>
      <c r="S154" s="76"/>
    </row>
    <row r="155" spans="1:19" ht="12.75" customHeight="1" x14ac:dyDescent="0.4">
      <c r="A155" s="2"/>
      <c r="B155" s="99"/>
      <c r="C155" s="76"/>
      <c r="F155" s="7"/>
      <c r="G155" s="76"/>
      <c r="J155" s="7"/>
      <c r="K155" s="76"/>
      <c r="O155" s="76"/>
      <c r="S155" s="76"/>
    </row>
    <row r="156" spans="1:19" ht="12.75" customHeight="1" x14ac:dyDescent="0.4">
      <c r="A156" s="2"/>
      <c r="B156" s="99"/>
      <c r="C156" s="76"/>
      <c r="F156" s="7"/>
      <c r="G156" s="76"/>
      <c r="J156" s="7"/>
      <c r="K156" s="76"/>
      <c r="O156" s="76"/>
      <c r="S156" s="76"/>
    </row>
    <row r="157" spans="1:19" ht="12.75" customHeight="1" x14ac:dyDescent="0.4">
      <c r="A157" s="2"/>
      <c r="B157" s="99"/>
      <c r="C157" s="76"/>
      <c r="F157" s="7"/>
      <c r="G157" s="76"/>
      <c r="J157" s="7"/>
      <c r="K157" s="76"/>
      <c r="O157" s="76"/>
      <c r="S157" s="76"/>
    </row>
    <row r="158" spans="1:19" ht="12.75" customHeight="1" x14ac:dyDescent="0.4">
      <c r="A158" s="2"/>
      <c r="B158" s="99"/>
      <c r="C158" s="76"/>
      <c r="F158" s="7"/>
      <c r="G158" s="76"/>
      <c r="J158" s="7"/>
      <c r="K158" s="76"/>
      <c r="O158" s="76"/>
      <c r="S158" s="76"/>
    </row>
    <row r="159" spans="1:19" ht="12.75" customHeight="1" x14ac:dyDescent="0.4">
      <c r="A159" s="2"/>
      <c r="B159" s="99"/>
      <c r="C159" s="76"/>
      <c r="F159" s="7"/>
      <c r="G159" s="76"/>
      <c r="J159" s="7"/>
      <c r="K159" s="76"/>
      <c r="O159" s="76"/>
      <c r="S159" s="76"/>
    </row>
    <row r="160" spans="1:19" ht="12.75" customHeight="1" x14ac:dyDescent="0.4">
      <c r="A160" s="2"/>
      <c r="B160" s="99"/>
      <c r="C160" s="76"/>
      <c r="F160" s="7"/>
      <c r="G160" s="76"/>
      <c r="J160" s="7"/>
      <c r="K160" s="76"/>
      <c r="O160" s="76"/>
      <c r="S160" s="76"/>
    </row>
    <row r="161" spans="1:19" ht="12.75" customHeight="1" x14ac:dyDescent="0.4">
      <c r="A161" s="2"/>
      <c r="B161" s="99"/>
      <c r="C161" s="76"/>
      <c r="F161" s="7"/>
      <c r="G161" s="76"/>
      <c r="J161" s="7"/>
      <c r="K161" s="76"/>
      <c r="O161" s="76"/>
      <c r="S161" s="76"/>
    </row>
    <row r="162" spans="1:19" ht="12.75" customHeight="1" x14ac:dyDescent="0.4">
      <c r="A162" s="2"/>
      <c r="B162" s="99"/>
      <c r="C162" s="76"/>
      <c r="F162" s="7"/>
      <c r="G162" s="76"/>
      <c r="J162" s="7"/>
      <c r="K162" s="76"/>
      <c r="O162" s="76"/>
      <c r="S162" s="76"/>
    </row>
    <row r="163" spans="1:19" ht="12.75" customHeight="1" x14ac:dyDescent="0.4">
      <c r="A163" s="2"/>
      <c r="B163" s="99"/>
      <c r="C163" s="76"/>
      <c r="F163" s="7"/>
      <c r="G163" s="76"/>
      <c r="J163" s="7"/>
      <c r="K163" s="76"/>
      <c r="O163" s="76"/>
      <c r="S163" s="76"/>
    </row>
    <row r="164" spans="1:19" ht="12.75" customHeight="1" x14ac:dyDescent="0.4">
      <c r="A164" s="2"/>
      <c r="B164" s="99"/>
      <c r="C164" s="76"/>
      <c r="F164" s="7"/>
      <c r="G164" s="76"/>
      <c r="J164" s="7"/>
      <c r="K164" s="76"/>
      <c r="O164" s="76"/>
      <c r="S164" s="76"/>
    </row>
    <row r="165" spans="1:19" ht="12.75" customHeight="1" x14ac:dyDescent="0.4">
      <c r="A165" s="2"/>
      <c r="B165" s="99"/>
      <c r="C165" s="76"/>
      <c r="F165" s="7"/>
      <c r="G165" s="76"/>
      <c r="J165" s="7"/>
      <c r="K165" s="76"/>
      <c r="O165" s="76"/>
      <c r="S165" s="76"/>
    </row>
    <row r="166" spans="1:19" ht="12.75" customHeight="1" x14ac:dyDescent="0.4">
      <c r="A166" s="2"/>
      <c r="B166" s="99"/>
      <c r="C166" s="76"/>
      <c r="F166" s="7"/>
      <c r="G166" s="76"/>
      <c r="J166" s="7"/>
      <c r="K166" s="76"/>
      <c r="O166" s="76"/>
      <c r="S166" s="76"/>
    </row>
    <row r="167" spans="1:19" ht="12.75" customHeight="1" x14ac:dyDescent="0.4">
      <c r="A167" s="2"/>
      <c r="B167" s="99"/>
      <c r="C167" s="76"/>
      <c r="F167" s="7"/>
      <c r="G167" s="76"/>
      <c r="J167" s="7"/>
      <c r="K167" s="76"/>
      <c r="O167" s="76"/>
      <c r="S167" s="76"/>
    </row>
    <row r="168" spans="1:19" ht="12.75" customHeight="1" x14ac:dyDescent="0.4">
      <c r="A168" s="2"/>
      <c r="B168" s="99"/>
      <c r="C168" s="76"/>
      <c r="F168" s="7"/>
      <c r="G168" s="76"/>
      <c r="J168" s="7"/>
      <c r="K168" s="76"/>
      <c r="O168" s="76"/>
      <c r="S168" s="76"/>
    </row>
    <row r="169" spans="1:19" ht="12.75" customHeight="1" x14ac:dyDescent="0.4">
      <c r="A169" s="2"/>
      <c r="B169" s="99"/>
      <c r="C169" s="76"/>
      <c r="F169" s="7"/>
      <c r="G169" s="76"/>
      <c r="J169" s="7"/>
      <c r="K169" s="76"/>
      <c r="O169" s="76"/>
      <c r="S169" s="76"/>
    </row>
    <row r="170" spans="1:19" ht="12.75" customHeight="1" x14ac:dyDescent="0.4">
      <c r="A170" s="2"/>
      <c r="B170" s="99"/>
      <c r="C170" s="76"/>
      <c r="F170" s="7"/>
      <c r="G170" s="76"/>
      <c r="J170" s="7"/>
      <c r="K170" s="76"/>
      <c r="O170" s="76"/>
      <c r="S170" s="76"/>
    </row>
    <row r="171" spans="1:19" ht="12.75" customHeight="1" x14ac:dyDescent="0.4">
      <c r="A171" s="2"/>
      <c r="B171" s="99"/>
      <c r="C171" s="76"/>
      <c r="F171" s="7"/>
      <c r="G171" s="76"/>
      <c r="J171" s="7"/>
      <c r="K171" s="76"/>
      <c r="O171" s="76"/>
      <c r="S171" s="76"/>
    </row>
    <row r="172" spans="1:19" ht="12.75" customHeight="1" x14ac:dyDescent="0.4">
      <c r="A172" s="2"/>
      <c r="B172" s="99"/>
      <c r="C172" s="76"/>
      <c r="F172" s="7"/>
      <c r="G172" s="76"/>
      <c r="J172" s="7"/>
      <c r="K172" s="76"/>
      <c r="O172" s="76"/>
      <c r="S172" s="76"/>
    </row>
    <row r="173" spans="1:19" ht="12.75" customHeight="1" x14ac:dyDescent="0.4">
      <c r="A173" s="2"/>
      <c r="B173" s="99"/>
      <c r="C173" s="76"/>
      <c r="F173" s="7"/>
      <c r="G173" s="76"/>
      <c r="J173" s="7"/>
      <c r="K173" s="76"/>
      <c r="O173" s="76"/>
      <c r="S173" s="76"/>
    </row>
    <row r="174" spans="1:19" ht="12.75" customHeight="1" x14ac:dyDescent="0.4">
      <c r="A174" s="2"/>
      <c r="B174" s="99"/>
      <c r="C174" s="76"/>
      <c r="F174" s="7"/>
      <c r="G174" s="76"/>
      <c r="J174" s="7"/>
      <c r="K174" s="76"/>
      <c r="O174" s="76"/>
      <c r="S174" s="76"/>
    </row>
    <row r="175" spans="1:19" ht="12.75" customHeight="1" x14ac:dyDescent="0.4">
      <c r="A175" s="2"/>
      <c r="B175" s="99"/>
      <c r="C175" s="76"/>
      <c r="F175" s="7"/>
      <c r="G175" s="76"/>
      <c r="J175" s="7"/>
      <c r="K175" s="76"/>
      <c r="O175" s="76"/>
      <c r="S175" s="76"/>
    </row>
    <row r="176" spans="1:19" ht="12.75" customHeight="1" x14ac:dyDescent="0.4">
      <c r="A176" s="2"/>
      <c r="B176" s="99"/>
      <c r="C176" s="76"/>
      <c r="F176" s="7"/>
      <c r="G176" s="76"/>
      <c r="J176" s="7"/>
      <c r="K176" s="76"/>
      <c r="O176" s="76"/>
      <c r="S176" s="76"/>
    </row>
    <row r="177" spans="1:19" ht="12.75" customHeight="1" x14ac:dyDescent="0.4">
      <c r="A177" s="2"/>
      <c r="B177" s="99"/>
      <c r="C177" s="76"/>
      <c r="F177" s="7"/>
      <c r="G177" s="76"/>
      <c r="J177" s="7"/>
      <c r="K177" s="76"/>
      <c r="O177" s="76"/>
      <c r="S177" s="76"/>
    </row>
    <row r="178" spans="1:19" ht="12.75" customHeight="1" x14ac:dyDescent="0.4">
      <c r="A178" s="2"/>
      <c r="B178" s="99"/>
      <c r="C178" s="76"/>
      <c r="F178" s="7"/>
      <c r="G178" s="76"/>
      <c r="J178" s="7"/>
      <c r="K178" s="76"/>
      <c r="O178" s="76"/>
      <c r="S178" s="76"/>
    </row>
    <row r="179" spans="1:19" ht="12.75" customHeight="1" x14ac:dyDescent="0.4">
      <c r="A179" s="2"/>
      <c r="B179" s="99"/>
      <c r="C179" s="76"/>
      <c r="F179" s="7"/>
      <c r="G179" s="76"/>
      <c r="J179" s="7"/>
      <c r="K179" s="76"/>
      <c r="O179" s="76"/>
      <c r="S179" s="76"/>
    </row>
    <row r="180" spans="1:19" ht="12.75" customHeight="1" x14ac:dyDescent="0.4">
      <c r="A180" s="2"/>
      <c r="B180" s="99"/>
      <c r="C180" s="76"/>
      <c r="F180" s="7"/>
      <c r="G180" s="76"/>
      <c r="J180" s="7"/>
      <c r="K180" s="76"/>
      <c r="O180" s="76"/>
      <c r="S180" s="76"/>
    </row>
    <row r="181" spans="1:19" ht="12.75" customHeight="1" x14ac:dyDescent="0.4">
      <c r="A181" s="2"/>
      <c r="B181" s="99"/>
      <c r="C181" s="76"/>
      <c r="F181" s="7"/>
      <c r="G181" s="76"/>
      <c r="J181" s="7"/>
      <c r="K181" s="76"/>
      <c r="O181" s="76"/>
      <c r="S181" s="76"/>
    </row>
    <row r="182" spans="1:19" ht="12.75" customHeight="1" x14ac:dyDescent="0.4">
      <c r="A182" s="2"/>
      <c r="B182" s="99"/>
      <c r="C182" s="76"/>
      <c r="F182" s="7"/>
      <c r="G182" s="76"/>
      <c r="J182" s="7"/>
      <c r="K182" s="76"/>
      <c r="O182" s="76"/>
      <c r="S182" s="76"/>
    </row>
    <row r="183" spans="1:19" ht="12.75" customHeight="1" x14ac:dyDescent="0.4">
      <c r="A183" s="2"/>
      <c r="B183" s="99"/>
      <c r="C183" s="76"/>
      <c r="F183" s="7"/>
      <c r="G183" s="76"/>
      <c r="J183" s="7"/>
      <c r="K183" s="76"/>
      <c r="O183" s="76"/>
      <c r="S183" s="76"/>
    </row>
    <row r="184" spans="1:19" ht="12.75" customHeight="1" x14ac:dyDescent="0.4">
      <c r="A184" s="2"/>
      <c r="B184" s="99"/>
      <c r="C184" s="76"/>
      <c r="F184" s="7"/>
      <c r="G184" s="76"/>
      <c r="J184" s="7"/>
      <c r="K184" s="76"/>
      <c r="O184" s="76"/>
      <c r="S184" s="76"/>
    </row>
    <row r="185" spans="1:19" ht="12.75" customHeight="1" x14ac:dyDescent="0.4">
      <c r="A185" s="2"/>
      <c r="B185" s="99"/>
      <c r="C185" s="76"/>
      <c r="F185" s="7"/>
      <c r="G185" s="76"/>
      <c r="J185" s="7"/>
      <c r="K185" s="76"/>
      <c r="O185" s="76"/>
      <c r="S185" s="76"/>
    </row>
    <row r="186" spans="1:19" ht="12.75" customHeight="1" x14ac:dyDescent="0.4">
      <c r="A186" s="2"/>
      <c r="B186" s="99"/>
      <c r="C186" s="76"/>
      <c r="F186" s="7"/>
      <c r="G186" s="76"/>
      <c r="J186" s="7"/>
      <c r="K186" s="76"/>
      <c r="O186" s="76"/>
      <c r="S186" s="76"/>
    </row>
    <row r="187" spans="1:19" ht="12.75" customHeight="1" x14ac:dyDescent="0.4">
      <c r="A187" s="2"/>
      <c r="B187" s="99"/>
      <c r="C187" s="76"/>
      <c r="F187" s="7"/>
      <c r="G187" s="76"/>
      <c r="J187" s="7"/>
      <c r="K187" s="76"/>
      <c r="O187" s="76"/>
      <c r="S187" s="76"/>
    </row>
    <row r="188" spans="1:19" ht="12.75" customHeight="1" x14ac:dyDescent="0.4">
      <c r="A188" s="2"/>
      <c r="B188" s="99"/>
      <c r="C188" s="76"/>
      <c r="F188" s="7"/>
      <c r="G188" s="76"/>
      <c r="J188" s="7"/>
      <c r="K188" s="76"/>
      <c r="O188" s="76"/>
      <c r="S188" s="76"/>
    </row>
    <row r="189" spans="1:19" ht="12.75" customHeight="1" x14ac:dyDescent="0.4">
      <c r="A189" s="2"/>
      <c r="B189" s="99"/>
      <c r="C189" s="76"/>
      <c r="F189" s="7"/>
      <c r="G189" s="76"/>
      <c r="J189" s="7"/>
      <c r="K189" s="76"/>
      <c r="O189" s="76"/>
      <c r="S189" s="76"/>
    </row>
    <row r="190" spans="1:19" ht="12.75" customHeight="1" x14ac:dyDescent="0.4">
      <c r="A190" s="2"/>
      <c r="B190" s="99"/>
      <c r="C190" s="76"/>
      <c r="F190" s="7"/>
      <c r="G190" s="76"/>
      <c r="J190" s="7"/>
      <c r="K190" s="76"/>
      <c r="O190" s="76"/>
      <c r="S190" s="76"/>
    </row>
    <row r="191" spans="1:19" ht="12.75" customHeight="1" x14ac:dyDescent="0.4">
      <c r="A191" s="2"/>
      <c r="B191" s="99"/>
      <c r="C191" s="76"/>
      <c r="F191" s="7"/>
      <c r="G191" s="76"/>
      <c r="J191" s="7"/>
      <c r="K191" s="76"/>
      <c r="O191" s="76"/>
      <c r="S191" s="76"/>
    </row>
    <row r="192" spans="1:19" ht="12.75" customHeight="1" x14ac:dyDescent="0.4">
      <c r="A192" s="2"/>
      <c r="B192" s="99"/>
      <c r="C192" s="76"/>
      <c r="F192" s="7"/>
      <c r="G192" s="76"/>
      <c r="J192" s="7"/>
      <c r="K192" s="76"/>
      <c r="O192" s="76"/>
      <c r="S192" s="76"/>
    </row>
    <row r="193" spans="1:19" ht="12.75" customHeight="1" x14ac:dyDescent="0.4">
      <c r="A193" s="2"/>
      <c r="B193" s="99"/>
      <c r="C193" s="76"/>
      <c r="F193" s="7"/>
      <c r="G193" s="76"/>
      <c r="J193" s="7"/>
      <c r="K193" s="76"/>
      <c r="O193" s="76"/>
      <c r="S193" s="76"/>
    </row>
    <row r="194" spans="1:19" ht="12.75" customHeight="1" x14ac:dyDescent="0.4">
      <c r="A194" s="2"/>
      <c r="B194" s="99"/>
      <c r="C194" s="76"/>
      <c r="F194" s="7"/>
      <c r="G194" s="76"/>
      <c r="J194" s="7"/>
      <c r="K194" s="76"/>
      <c r="O194" s="76"/>
      <c r="S194" s="76"/>
    </row>
    <row r="195" spans="1:19" ht="12.75" customHeight="1" x14ac:dyDescent="0.4">
      <c r="A195" s="2"/>
      <c r="B195" s="99"/>
      <c r="C195" s="76"/>
      <c r="F195" s="7"/>
      <c r="G195" s="76"/>
      <c r="J195" s="7"/>
      <c r="K195" s="76"/>
      <c r="O195" s="76"/>
      <c r="S195" s="76"/>
    </row>
    <row r="196" spans="1:19" ht="12.75" customHeight="1" x14ac:dyDescent="0.4">
      <c r="A196" s="2"/>
      <c r="B196" s="99"/>
      <c r="C196" s="76"/>
      <c r="F196" s="7"/>
      <c r="G196" s="76"/>
      <c r="J196" s="7"/>
      <c r="K196" s="76"/>
      <c r="O196" s="76"/>
      <c r="S196" s="76"/>
    </row>
    <row r="197" spans="1:19" ht="12.75" customHeight="1" x14ac:dyDescent="0.4">
      <c r="A197" s="2"/>
      <c r="B197" s="99"/>
      <c r="C197" s="76"/>
      <c r="F197" s="7"/>
      <c r="G197" s="76"/>
      <c r="J197" s="7"/>
      <c r="K197" s="76"/>
      <c r="O197" s="76"/>
      <c r="S197" s="76"/>
    </row>
    <row r="198" spans="1:19" ht="12.75" customHeight="1" x14ac:dyDescent="0.4">
      <c r="A198" s="2"/>
      <c r="B198" s="99"/>
      <c r="C198" s="76"/>
      <c r="F198" s="7"/>
      <c r="G198" s="76"/>
      <c r="J198" s="7"/>
      <c r="K198" s="76"/>
      <c r="O198" s="76"/>
      <c r="S198" s="76"/>
    </row>
    <row r="199" spans="1:19" ht="12.75" customHeight="1" x14ac:dyDescent="0.4">
      <c r="A199" s="2"/>
      <c r="B199" s="99"/>
      <c r="C199" s="76"/>
      <c r="F199" s="7"/>
      <c r="G199" s="76"/>
      <c r="J199" s="7"/>
      <c r="K199" s="76"/>
      <c r="O199" s="76"/>
      <c r="S199" s="76"/>
    </row>
    <row r="200" spans="1:19" ht="12.75" customHeight="1" x14ac:dyDescent="0.4">
      <c r="A200" s="2"/>
      <c r="B200" s="99"/>
      <c r="C200" s="76"/>
      <c r="F200" s="7"/>
      <c r="G200" s="76"/>
      <c r="J200" s="7"/>
      <c r="K200" s="76"/>
      <c r="O200" s="76"/>
      <c r="S200" s="76"/>
    </row>
    <row r="201" spans="1:19" ht="12.75" customHeight="1" x14ac:dyDescent="0.4">
      <c r="A201" s="2"/>
      <c r="B201" s="99"/>
      <c r="C201" s="76"/>
      <c r="F201" s="7"/>
      <c r="G201" s="76"/>
      <c r="J201" s="7"/>
      <c r="K201" s="76"/>
      <c r="O201" s="76"/>
      <c r="S201" s="76"/>
    </row>
    <row r="202" spans="1:19" ht="12.75" customHeight="1" x14ac:dyDescent="0.4">
      <c r="A202" s="2"/>
      <c r="B202" s="99"/>
      <c r="C202" s="76"/>
      <c r="F202" s="7"/>
      <c r="G202" s="76"/>
      <c r="J202" s="7"/>
      <c r="K202" s="76"/>
      <c r="O202" s="76"/>
      <c r="S202" s="76"/>
    </row>
    <row r="203" spans="1:19" ht="12.75" customHeight="1" x14ac:dyDescent="0.4">
      <c r="A203" s="2"/>
      <c r="B203" s="99"/>
      <c r="C203" s="76"/>
      <c r="F203" s="7"/>
      <c r="G203" s="76"/>
      <c r="J203" s="7"/>
      <c r="K203" s="76"/>
      <c r="O203" s="76"/>
      <c r="S203" s="76"/>
    </row>
    <row r="204" spans="1:19" ht="12.75" customHeight="1" x14ac:dyDescent="0.4">
      <c r="A204" s="2"/>
      <c r="B204" s="99"/>
      <c r="C204" s="76"/>
      <c r="F204" s="7"/>
      <c r="G204" s="76"/>
      <c r="J204" s="7"/>
      <c r="K204" s="76"/>
      <c r="O204" s="76"/>
      <c r="S204" s="76"/>
    </row>
    <row r="205" spans="1:19" ht="12.75" customHeight="1" x14ac:dyDescent="0.4">
      <c r="A205" s="2"/>
      <c r="B205" s="99"/>
      <c r="C205" s="76"/>
      <c r="F205" s="7"/>
      <c r="G205" s="76"/>
      <c r="J205" s="7"/>
      <c r="K205" s="76"/>
      <c r="O205" s="76"/>
      <c r="S205" s="76"/>
    </row>
    <row r="206" spans="1:19" ht="12.75" customHeight="1" x14ac:dyDescent="0.4">
      <c r="A206" s="2"/>
      <c r="B206" s="99"/>
      <c r="C206" s="76"/>
      <c r="F206" s="7"/>
      <c r="G206" s="76"/>
      <c r="J206" s="7"/>
      <c r="K206" s="76"/>
      <c r="O206" s="76"/>
      <c r="S206" s="76"/>
    </row>
    <row r="207" spans="1:19" ht="12.75" customHeight="1" x14ac:dyDescent="0.4">
      <c r="A207" s="2"/>
      <c r="B207" s="99"/>
      <c r="C207" s="76"/>
      <c r="F207" s="7"/>
      <c r="G207" s="76"/>
      <c r="J207" s="7"/>
      <c r="K207" s="76"/>
      <c r="O207" s="76"/>
      <c r="S207" s="76"/>
    </row>
    <row r="208" spans="1:19" ht="12.75" customHeight="1" x14ac:dyDescent="0.4">
      <c r="A208" s="2"/>
      <c r="B208" s="99"/>
      <c r="C208" s="76"/>
      <c r="F208" s="7"/>
      <c r="G208" s="76"/>
      <c r="J208" s="7"/>
      <c r="K208" s="76"/>
      <c r="O208" s="76"/>
      <c r="S208" s="76"/>
    </row>
    <row r="209" spans="1:19" ht="12.75" customHeight="1" x14ac:dyDescent="0.4">
      <c r="A209" s="2"/>
      <c r="B209" s="99"/>
      <c r="C209" s="76"/>
      <c r="F209" s="7"/>
      <c r="G209" s="76"/>
      <c r="J209" s="7"/>
      <c r="K209" s="76"/>
      <c r="O209" s="76"/>
      <c r="S209" s="76"/>
    </row>
    <row r="210" spans="1:19" ht="12.75" customHeight="1" x14ac:dyDescent="0.4">
      <c r="A210" s="2"/>
      <c r="B210" s="99"/>
      <c r="C210" s="76"/>
      <c r="F210" s="7"/>
      <c r="G210" s="76"/>
      <c r="J210" s="7"/>
      <c r="K210" s="76"/>
      <c r="O210" s="76"/>
      <c r="S210" s="76"/>
    </row>
    <row r="211" spans="1:19" ht="12.75" customHeight="1" x14ac:dyDescent="0.4">
      <c r="A211" s="2"/>
      <c r="B211" s="99"/>
      <c r="C211" s="76"/>
      <c r="F211" s="7"/>
      <c r="G211" s="76"/>
      <c r="J211" s="7"/>
      <c r="K211" s="76"/>
      <c r="O211" s="76"/>
      <c r="S211" s="76"/>
    </row>
    <row r="212" spans="1:19" ht="12.75" customHeight="1" x14ac:dyDescent="0.4">
      <c r="A212" s="2"/>
      <c r="B212" s="99"/>
      <c r="C212" s="76"/>
      <c r="F212" s="7"/>
      <c r="G212" s="76"/>
      <c r="J212" s="7"/>
      <c r="K212" s="76"/>
      <c r="O212" s="76"/>
      <c r="S212" s="76"/>
    </row>
    <row r="213" spans="1:19" ht="12.75" customHeight="1" x14ac:dyDescent="0.4">
      <c r="A213" s="2"/>
      <c r="B213" s="99"/>
      <c r="C213" s="76"/>
      <c r="F213" s="7"/>
      <c r="G213" s="76"/>
      <c r="J213" s="7"/>
      <c r="K213" s="76"/>
      <c r="O213" s="76"/>
      <c r="S213" s="76"/>
    </row>
    <row r="214" spans="1:19" ht="12.75" customHeight="1" x14ac:dyDescent="0.4">
      <c r="A214" s="2"/>
      <c r="B214" s="99"/>
      <c r="C214" s="76"/>
      <c r="F214" s="7"/>
      <c r="G214" s="76"/>
      <c r="J214" s="7"/>
      <c r="K214" s="76"/>
      <c r="O214" s="76"/>
      <c r="S214" s="76"/>
    </row>
    <row r="215" spans="1:19" ht="12.75" customHeight="1" x14ac:dyDescent="0.4">
      <c r="A215" s="2"/>
      <c r="B215" s="99"/>
      <c r="C215" s="76"/>
      <c r="F215" s="7"/>
      <c r="G215" s="76"/>
      <c r="J215" s="7"/>
      <c r="K215" s="76"/>
      <c r="O215" s="76"/>
      <c r="S215" s="76"/>
    </row>
    <row r="216" spans="1:19" ht="12.75" customHeight="1" x14ac:dyDescent="0.4">
      <c r="A216" s="2"/>
      <c r="B216" s="99"/>
      <c r="C216" s="76"/>
      <c r="F216" s="7"/>
      <c r="G216" s="76"/>
      <c r="J216" s="7"/>
      <c r="K216" s="76"/>
      <c r="O216" s="76"/>
      <c r="S216" s="76"/>
    </row>
    <row r="217" spans="1:19" ht="12.75" customHeight="1" x14ac:dyDescent="0.4">
      <c r="A217" s="2"/>
      <c r="B217" s="99"/>
      <c r="C217" s="76"/>
      <c r="F217" s="7"/>
      <c r="G217" s="76"/>
      <c r="J217" s="7"/>
      <c r="K217" s="76"/>
      <c r="O217" s="76"/>
      <c r="S217" s="76"/>
    </row>
    <row r="218" spans="1:19" ht="12.75" customHeight="1" x14ac:dyDescent="0.4">
      <c r="A218" s="2"/>
      <c r="B218" s="99"/>
      <c r="C218" s="76"/>
      <c r="F218" s="7"/>
      <c r="G218" s="76"/>
      <c r="J218" s="7"/>
      <c r="K218" s="76"/>
      <c r="O218" s="76"/>
      <c r="S218" s="76"/>
    </row>
    <row r="219" spans="1:19" ht="12.75" customHeight="1" x14ac:dyDescent="0.4">
      <c r="A219" s="2"/>
      <c r="B219" s="99"/>
      <c r="C219" s="76"/>
      <c r="F219" s="7"/>
      <c r="G219" s="76"/>
      <c r="J219" s="7"/>
      <c r="K219" s="76"/>
      <c r="O219" s="76"/>
      <c r="S219" s="76"/>
    </row>
    <row r="220" spans="1:19" ht="12.75" customHeight="1" x14ac:dyDescent="0.4">
      <c r="A220" s="2"/>
      <c r="B220" s="99"/>
      <c r="C220" s="76"/>
      <c r="F220" s="7"/>
      <c r="G220" s="76"/>
      <c r="J220" s="7"/>
      <c r="K220" s="76"/>
      <c r="O220" s="76"/>
      <c r="S220" s="76"/>
    </row>
    <row r="221" spans="1:19" ht="12.75" customHeight="1" x14ac:dyDescent="0.4">
      <c r="A221" s="2"/>
      <c r="B221" s="99"/>
      <c r="C221" s="76"/>
      <c r="F221" s="7"/>
      <c r="G221" s="76"/>
      <c r="J221" s="7"/>
      <c r="K221" s="76"/>
      <c r="O221" s="76"/>
      <c r="S221" s="76"/>
    </row>
    <row r="222" spans="1:19" ht="12.75" customHeight="1" x14ac:dyDescent="0.4">
      <c r="A222" s="2"/>
      <c r="B222" s="99"/>
      <c r="C222" s="76"/>
      <c r="F222" s="7"/>
      <c r="G222" s="76"/>
      <c r="J222" s="7"/>
      <c r="K222" s="76"/>
      <c r="O222" s="76"/>
      <c r="S222" s="76"/>
    </row>
    <row r="223" spans="1:19" ht="12.75" customHeight="1" x14ac:dyDescent="0.4">
      <c r="A223" s="2"/>
      <c r="B223" s="99"/>
      <c r="C223" s="76"/>
      <c r="F223" s="7"/>
      <c r="G223" s="76"/>
      <c r="J223" s="7"/>
      <c r="K223" s="76"/>
      <c r="O223" s="76"/>
      <c r="S223" s="76"/>
    </row>
    <row r="224" spans="1:19" ht="12.75" customHeight="1" x14ac:dyDescent="0.4">
      <c r="A224" s="2"/>
      <c r="B224" s="99"/>
      <c r="C224" s="76"/>
      <c r="F224" s="7"/>
      <c r="G224" s="76"/>
      <c r="J224" s="7"/>
      <c r="K224" s="76"/>
      <c r="O224" s="76"/>
      <c r="S224" s="76"/>
    </row>
    <row r="225" spans="1:19" ht="12.75" customHeight="1" x14ac:dyDescent="0.4">
      <c r="A225" s="2"/>
      <c r="B225" s="99"/>
      <c r="C225" s="76"/>
      <c r="F225" s="7"/>
      <c r="G225" s="76"/>
      <c r="J225" s="7"/>
      <c r="K225" s="76"/>
      <c r="O225" s="76"/>
      <c r="S225" s="76"/>
    </row>
    <row r="226" spans="1:19" ht="12.75" customHeight="1" x14ac:dyDescent="0.4">
      <c r="A226" s="2"/>
      <c r="B226" s="99"/>
      <c r="C226" s="76"/>
      <c r="F226" s="7"/>
      <c r="G226" s="76"/>
      <c r="J226" s="7"/>
      <c r="K226" s="76"/>
      <c r="O226" s="76"/>
      <c r="S226" s="76"/>
    </row>
    <row r="227" spans="1:19" ht="12.75" customHeight="1" x14ac:dyDescent="0.4">
      <c r="A227" s="2"/>
      <c r="B227" s="99"/>
      <c r="C227" s="76"/>
      <c r="F227" s="7"/>
      <c r="G227" s="76"/>
      <c r="J227" s="7"/>
      <c r="K227" s="76"/>
      <c r="O227" s="76"/>
      <c r="S227" s="76"/>
    </row>
    <row r="228" spans="1:19" ht="12.75" customHeight="1" x14ac:dyDescent="0.4">
      <c r="A228" s="2"/>
      <c r="B228" s="99"/>
      <c r="C228" s="76"/>
      <c r="F228" s="7"/>
      <c r="G228" s="76"/>
      <c r="J228" s="7"/>
      <c r="K228" s="76"/>
      <c r="O228" s="76"/>
      <c r="S228" s="76"/>
    </row>
    <row r="229" spans="1:19" ht="12.75" customHeight="1" x14ac:dyDescent="0.4">
      <c r="A229" s="2"/>
      <c r="B229" s="99"/>
      <c r="C229" s="76"/>
      <c r="F229" s="7"/>
      <c r="G229" s="76"/>
      <c r="J229" s="7"/>
      <c r="K229" s="76"/>
      <c r="O229" s="76"/>
      <c r="S229" s="76"/>
    </row>
    <row r="230" spans="1:19" ht="12.75" customHeight="1" x14ac:dyDescent="0.4">
      <c r="A230" s="2"/>
      <c r="B230" s="99"/>
      <c r="C230" s="76"/>
      <c r="F230" s="7"/>
      <c r="G230" s="76"/>
      <c r="J230" s="7"/>
      <c r="K230" s="76"/>
      <c r="O230" s="76"/>
      <c r="S230" s="76"/>
    </row>
    <row r="231" spans="1:19" ht="12.75" customHeight="1" x14ac:dyDescent="0.4">
      <c r="A231" s="2"/>
      <c r="B231" s="99"/>
      <c r="C231" s="76"/>
      <c r="F231" s="7"/>
      <c r="G231" s="76"/>
      <c r="J231" s="7"/>
      <c r="K231" s="76"/>
      <c r="O231" s="76"/>
      <c r="S231" s="76"/>
    </row>
    <row r="232" spans="1:19" ht="12.75" customHeight="1" x14ac:dyDescent="0.4">
      <c r="A232" s="2"/>
      <c r="B232" s="99"/>
      <c r="C232" s="76"/>
      <c r="F232" s="7"/>
      <c r="G232" s="76"/>
      <c r="J232" s="7"/>
      <c r="K232" s="76"/>
      <c r="O232" s="76"/>
      <c r="S232" s="76"/>
    </row>
    <row r="233" spans="1:19" ht="12.75" customHeight="1" x14ac:dyDescent="0.4">
      <c r="A233" s="2"/>
      <c r="B233" s="99"/>
      <c r="C233" s="76"/>
      <c r="F233" s="7"/>
      <c r="G233" s="76"/>
      <c r="J233" s="7"/>
      <c r="K233" s="76"/>
      <c r="O233" s="76"/>
      <c r="S233" s="76"/>
    </row>
    <row r="234" spans="1:19" ht="12.75" customHeight="1" x14ac:dyDescent="0.4">
      <c r="A234" s="2"/>
      <c r="B234" s="99"/>
      <c r="C234" s="76"/>
      <c r="F234" s="7"/>
      <c r="G234" s="76"/>
      <c r="J234" s="7"/>
      <c r="K234" s="76"/>
      <c r="O234" s="76"/>
      <c r="S234" s="76"/>
    </row>
    <row r="235" spans="1:19" ht="12.75" customHeight="1" x14ac:dyDescent="0.4">
      <c r="A235" s="2"/>
      <c r="B235" s="99"/>
      <c r="C235" s="76"/>
      <c r="F235" s="7"/>
      <c r="G235" s="76"/>
      <c r="J235" s="7"/>
      <c r="K235" s="76"/>
      <c r="O235" s="76"/>
      <c r="S235" s="76"/>
    </row>
    <row r="236" spans="1:19" ht="12.75" customHeight="1" x14ac:dyDescent="0.4">
      <c r="A236" s="2"/>
      <c r="B236" s="99"/>
      <c r="C236" s="76"/>
      <c r="F236" s="7"/>
      <c r="G236" s="76"/>
      <c r="J236" s="7"/>
      <c r="K236" s="76"/>
      <c r="O236" s="76"/>
      <c r="S236" s="76"/>
    </row>
    <row r="237" spans="1:19" ht="12.75" customHeight="1" x14ac:dyDescent="0.4">
      <c r="A237" s="2"/>
      <c r="B237" s="99"/>
      <c r="C237" s="76"/>
      <c r="F237" s="7"/>
      <c r="G237" s="76"/>
      <c r="J237" s="7"/>
      <c r="K237" s="76"/>
      <c r="O237" s="76"/>
      <c r="S237" s="76"/>
    </row>
    <row r="238" spans="1:19" ht="12.75" customHeight="1" x14ac:dyDescent="0.4">
      <c r="A238" s="2"/>
      <c r="B238" s="99"/>
      <c r="C238" s="76"/>
      <c r="F238" s="7"/>
      <c r="G238" s="76"/>
      <c r="J238" s="7"/>
      <c r="K238" s="76"/>
      <c r="O238" s="76"/>
      <c r="S238" s="76"/>
    </row>
    <row r="239" spans="1:19" ht="12.75" customHeight="1" x14ac:dyDescent="0.4">
      <c r="A239" s="2"/>
      <c r="B239" s="99"/>
      <c r="C239" s="76"/>
      <c r="F239" s="7"/>
      <c r="G239" s="76"/>
      <c r="J239" s="7"/>
      <c r="K239" s="76"/>
      <c r="O239" s="76"/>
      <c r="S239" s="76"/>
    </row>
    <row r="240" spans="1:19" ht="12.75" customHeight="1" x14ac:dyDescent="0.4">
      <c r="A240" s="2"/>
      <c r="B240" s="99"/>
      <c r="C240" s="76"/>
      <c r="F240" s="7"/>
      <c r="G240" s="76"/>
      <c r="J240" s="7"/>
      <c r="K240" s="76"/>
      <c r="O240" s="76"/>
      <c r="S240" s="76"/>
    </row>
    <row r="241" spans="1:19" ht="12.75" customHeight="1" x14ac:dyDescent="0.4">
      <c r="A241" s="2"/>
      <c r="B241" s="99"/>
      <c r="C241" s="76"/>
      <c r="F241" s="7"/>
      <c r="G241" s="76"/>
      <c r="J241" s="7"/>
      <c r="K241" s="76"/>
      <c r="O241" s="76"/>
      <c r="S241" s="76"/>
    </row>
    <row r="242" spans="1:19" ht="12.75" customHeight="1" x14ac:dyDescent="0.4">
      <c r="A242" s="2"/>
      <c r="B242" s="99"/>
      <c r="C242" s="76"/>
      <c r="F242" s="7"/>
      <c r="G242" s="76"/>
      <c r="J242" s="7"/>
      <c r="K242" s="76"/>
      <c r="O242" s="76"/>
      <c r="S242" s="76"/>
    </row>
    <row r="243" spans="1:19" ht="12.75" customHeight="1" x14ac:dyDescent="0.4">
      <c r="A243" s="2"/>
      <c r="B243" s="99"/>
      <c r="C243" s="76"/>
      <c r="F243" s="7"/>
      <c r="G243" s="76"/>
      <c r="J243" s="7"/>
      <c r="K243" s="76"/>
      <c r="O243" s="76"/>
      <c r="S243" s="76"/>
    </row>
    <row r="244" spans="1:19" ht="12.75" customHeight="1" x14ac:dyDescent="0.4">
      <c r="A244" s="2"/>
      <c r="B244" s="99"/>
      <c r="C244" s="76"/>
      <c r="F244" s="7"/>
      <c r="G244" s="76"/>
      <c r="J244" s="7"/>
      <c r="K244" s="76"/>
      <c r="O244" s="76"/>
      <c r="S244" s="76"/>
    </row>
    <row r="245" spans="1:19" ht="12.75" customHeight="1" x14ac:dyDescent="0.4">
      <c r="A245" s="2"/>
      <c r="B245" s="99"/>
      <c r="C245" s="76"/>
      <c r="F245" s="7"/>
      <c r="G245" s="76"/>
      <c r="J245" s="7"/>
      <c r="K245" s="76"/>
      <c r="O245" s="76"/>
      <c r="S245" s="76"/>
    </row>
    <row r="246" spans="1:19" ht="12.75" customHeight="1" x14ac:dyDescent="0.4">
      <c r="A246" s="2"/>
      <c r="B246" s="99"/>
      <c r="C246" s="76"/>
      <c r="F246" s="7"/>
      <c r="G246" s="76"/>
      <c r="J246" s="7"/>
      <c r="K246" s="76"/>
      <c r="O246" s="76"/>
      <c r="S246" s="76"/>
    </row>
    <row r="247" spans="1:19" ht="12.75" customHeight="1" x14ac:dyDescent="0.4">
      <c r="A247" s="2"/>
      <c r="B247" s="99"/>
      <c r="C247" s="76"/>
      <c r="F247" s="7"/>
      <c r="G247" s="76"/>
      <c r="J247" s="7"/>
      <c r="K247" s="76"/>
      <c r="O247" s="76"/>
      <c r="S247" s="76"/>
    </row>
    <row r="248" spans="1:19" ht="12.75" customHeight="1" x14ac:dyDescent="0.4">
      <c r="A248" s="2"/>
      <c r="B248" s="99"/>
      <c r="C248" s="76"/>
      <c r="F248" s="7"/>
      <c r="G248" s="76"/>
      <c r="J248" s="7"/>
      <c r="K248" s="76"/>
      <c r="O248" s="76"/>
      <c r="S248" s="76"/>
    </row>
    <row r="249" spans="1:19" ht="12.75" customHeight="1" x14ac:dyDescent="0.4">
      <c r="A249" s="2"/>
      <c r="B249" s="99"/>
      <c r="C249" s="76"/>
      <c r="F249" s="7"/>
      <c r="G249" s="76"/>
      <c r="J249" s="7"/>
      <c r="K249" s="76"/>
      <c r="O249" s="76"/>
      <c r="S249" s="76"/>
    </row>
    <row r="250" spans="1:19" ht="12.75" customHeight="1" x14ac:dyDescent="0.4">
      <c r="A250" s="2"/>
      <c r="B250" s="99"/>
      <c r="C250" s="76"/>
      <c r="F250" s="7"/>
      <c r="G250" s="76"/>
      <c r="J250" s="7"/>
      <c r="K250" s="76"/>
      <c r="O250" s="76"/>
      <c r="S250" s="76"/>
    </row>
    <row r="251" spans="1:19" ht="12.75" customHeight="1" x14ac:dyDescent="0.4">
      <c r="A251" s="2"/>
      <c r="B251" s="99"/>
      <c r="C251" s="76"/>
      <c r="F251" s="7"/>
      <c r="G251" s="76"/>
      <c r="J251" s="7"/>
      <c r="K251" s="76"/>
      <c r="O251" s="76"/>
      <c r="S251" s="76"/>
    </row>
    <row r="252" spans="1:19" ht="12.75" customHeight="1" x14ac:dyDescent="0.4">
      <c r="A252" s="2"/>
      <c r="B252" s="99"/>
      <c r="C252" s="76"/>
      <c r="F252" s="7"/>
      <c r="G252" s="76"/>
      <c r="J252" s="7"/>
      <c r="K252" s="76"/>
      <c r="O252" s="76"/>
      <c r="S252" s="76"/>
    </row>
    <row r="253" spans="1:19" ht="12.75" customHeight="1" x14ac:dyDescent="0.4">
      <c r="A253" s="2"/>
      <c r="B253" s="99"/>
      <c r="C253" s="76"/>
      <c r="F253" s="7"/>
      <c r="G253" s="76"/>
      <c r="J253" s="7"/>
      <c r="K253" s="76"/>
      <c r="O253" s="76"/>
      <c r="S253" s="76"/>
    </row>
    <row r="254" spans="1:19" ht="12.75" customHeight="1" x14ac:dyDescent="0.4">
      <c r="A254" s="2"/>
      <c r="B254" s="99"/>
      <c r="C254" s="76"/>
      <c r="F254" s="7"/>
      <c r="G254" s="76"/>
      <c r="J254" s="7"/>
      <c r="K254" s="76"/>
      <c r="O254" s="76"/>
      <c r="S254" s="76"/>
    </row>
    <row r="255" spans="1:19" ht="12.75" customHeight="1" x14ac:dyDescent="0.4">
      <c r="A255" s="2"/>
      <c r="B255" s="99"/>
      <c r="C255" s="76"/>
      <c r="F255" s="7"/>
      <c r="G255" s="76"/>
      <c r="J255" s="7"/>
      <c r="K255" s="76"/>
      <c r="O255" s="76"/>
      <c r="S255" s="76"/>
    </row>
    <row r="256" spans="1:19" ht="12.75" customHeight="1" x14ac:dyDescent="0.4">
      <c r="A256" s="2"/>
      <c r="B256" s="99"/>
      <c r="C256" s="76"/>
      <c r="F256" s="7"/>
      <c r="G256" s="76"/>
      <c r="J256" s="7"/>
      <c r="K256" s="76"/>
      <c r="O256" s="76"/>
      <c r="S256" s="76"/>
    </row>
    <row r="257" spans="1:19" ht="12.75" customHeight="1" x14ac:dyDescent="0.4">
      <c r="A257" s="2"/>
      <c r="B257" s="99"/>
      <c r="C257" s="76"/>
      <c r="F257" s="7"/>
      <c r="G257" s="76"/>
      <c r="J257" s="7"/>
      <c r="K257" s="76"/>
      <c r="O257" s="76"/>
      <c r="S257" s="76"/>
    </row>
    <row r="258" spans="1:19" ht="12.75" customHeight="1" x14ac:dyDescent="0.4">
      <c r="A258" s="2"/>
      <c r="B258" s="99"/>
      <c r="C258" s="76"/>
      <c r="F258" s="7"/>
      <c r="G258" s="76"/>
      <c r="J258" s="7"/>
      <c r="K258" s="76"/>
      <c r="O258" s="76"/>
      <c r="S258" s="76"/>
    </row>
    <row r="259" spans="1:19" ht="12.75" customHeight="1" x14ac:dyDescent="0.4">
      <c r="A259" s="2"/>
      <c r="B259" s="99"/>
      <c r="C259" s="76"/>
      <c r="F259" s="7"/>
      <c r="G259" s="76"/>
      <c r="J259" s="7"/>
      <c r="K259" s="76"/>
      <c r="O259" s="76"/>
      <c r="S259" s="76"/>
    </row>
    <row r="260" spans="1:19" ht="12.75" customHeight="1" x14ac:dyDescent="0.4">
      <c r="A260" s="2"/>
      <c r="B260" s="99"/>
      <c r="C260" s="76"/>
      <c r="F260" s="7"/>
      <c r="G260" s="76"/>
      <c r="J260" s="7"/>
      <c r="K260" s="76"/>
      <c r="O260" s="76"/>
      <c r="S260" s="76"/>
    </row>
    <row r="261" spans="1:19" ht="12.75" customHeight="1" x14ac:dyDescent="0.4">
      <c r="A261" s="2"/>
      <c r="B261" s="99"/>
      <c r="C261" s="76"/>
      <c r="F261" s="7"/>
      <c r="G261" s="76"/>
      <c r="J261" s="7"/>
      <c r="K261" s="76"/>
      <c r="O261" s="76"/>
      <c r="S261" s="76"/>
    </row>
    <row r="262" spans="1:19" ht="12.75" customHeight="1" x14ac:dyDescent="0.4">
      <c r="A262" s="2"/>
      <c r="B262" s="99"/>
      <c r="C262" s="76"/>
      <c r="F262" s="7"/>
      <c r="G262" s="76"/>
      <c r="J262" s="7"/>
      <c r="K262" s="76"/>
      <c r="O262" s="76"/>
      <c r="S262" s="76"/>
    </row>
    <row r="263" spans="1:19" ht="12.75" customHeight="1" x14ac:dyDescent="0.4">
      <c r="A263" s="2"/>
      <c r="B263" s="99"/>
      <c r="C263" s="76"/>
      <c r="F263" s="7"/>
      <c r="G263" s="76"/>
      <c r="J263" s="7"/>
      <c r="K263" s="76"/>
      <c r="O263" s="76"/>
      <c r="S263" s="76"/>
    </row>
    <row r="264" spans="1:19" ht="12.75" customHeight="1" x14ac:dyDescent="0.4">
      <c r="A264" s="2"/>
      <c r="B264" s="99"/>
      <c r="C264" s="76"/>
      <c r="F264" s="7"/>
      <c r="G264" s="76"/>
      <c r="J264" s="7"/>
      <c r="K264" s="76"/>
      <c r="O264" s="76"/>
      <c r="S264" s="76"/>
    </row>
    <row r="265" spans="1:19" ht="12.75" customHeight="1" x14ac:dyDescent="0.4">
      <c r="A265" s="2"/>
      <c r="B265" s="99"/>
      <c r="C265" s="76"/>
      <c r="F265" s="7"/>
      <c r="G265" s="76"/>
      <c r="J265" s="7"/>
      <c r="K265" s="76"/>
      <c r="O265" s="76"/>
      <c r="S265" s="76"/>
    </row>
    <row r="266" spans="1:19" ht="12.75" customHeight="1" x14ac:dyDescent="0.4">
      <c r="A266" s="2"/>
      <c r="B266" s="99"/>
      <c r="C266" s="76"/>
      <c r="F266" s="7"/>
      <c r="G266" s="76"/>
      <c r="J266" s="7"/>
      <c r="K266" s="76"/>
      <c r="O266" s="76"/>
      <c r="S266" s="76"/>
    </row>
    <row r="267" spans="1:19" ht="12.75" customHeight="1" x14ac:dyDescent="0.4">
      <c r="A267" s="2"/>
      <c r="B267" s="99"/>
      <c r="C267" s="76"/>
      <c r="F267" s="7"/>
      <c r="G267" s="76"/>
      <c r="J267" s="7"/>
      <c r="K267" s="76"/>
      <c r="O267" s="76"/>
      <c r="S267" s="76"/>
    </row>
    <row r="268" spans="1:19" ht="12.75" customHeight="1" x14ac:dyDescent="0.4">
      <c r="A268" s="2"/>
      <c r="B268" s="99"/>
      <c r="C268" s="76"/>
      <c r="F268" s="7"/>
      <c r="G268" s="76"/>
      <c r="J268" s="7"/>
      <c r="K268" s="76"/>
      <c r="O268" s="76"/>
      <c r="S268" s="76"/>
    </row>
    <row r="269" spans="1:19" ht="12.75" customHeight="1" x14ac:dyDescent="0.4">
      <c r="A269" s="2"/>
      <c r="B269" s="99"/>
      <c r="C269" s="76"/>
      <c r="F269" s="7"/>
      <c r="G269" s="76"/>
      <c r="J269" s="7"/>
      <c r="K269" s="76"/>
      <c r="O269" s="76"/>
      <c r="S269" s="76"/>
    </row>
    <row r="270" spans="1:19" ht="12.75" customHeight="1" x14ac:dyDescent="0.4">
      <c r="A270" s="2"/>
      <c r="B270" s="99"/>
      <c r="C270" s="76"/>
      <c r="F270" s="7"/>
      <c r="G270" s="76"/>
      <c r="J270" s="7"/>
      <c r="K270" s="76"/>
      <c r="O270" s="76"/>
      <c r="S270" s="76"/>
    </row>
    <row r="271" spans="1:19" ht="12.75" customHeight="1" x14ac:dyDescent="0.4">
      <c r="A271" s="2"/>
      <c r="B271" s="99"/>
      <c r="C271" s="76"/>
      <c r="F271" s="7"/>
      <c r="G271" s="76"/>
      <c r="J271" s="7"/>
      <c r="K271" s="76"/>
      <c r="O271" s="76"/>
      <c r="S271" s="76"/>
    </row>
    <row r="272" spans="1:19" ht="12.75" customHeight="1" x14ac:dyDescent="0.4">
      <c r="A272" s="2"/>
      <c r="B272" s="99"/>
      <c r="C272" s="76"/>
      <c r="F272" s="7"/>
      <c r="G272" s="76"/>
      <c r="J272" s="7"/>
      <c r="K272" s="76"/>
      <c r="O272" s="76"/>
      <c r="S272" s="76"/>
    </row>
    <row r="273" spans="1:19" ht="12.75" customHeight="1" x14ac:dyDescent="0.4">
      <c r="A273" s="2"/>
      <c r="B273" s="99"/>
      <c r="C273" s="76"/>
      <c r="F273" s="7"/>
      <c r="G273" s="76"/>
      <c r="J273" s="7"/>
      <c r="K273" s="76"/>
      <c r="O273" s="76"/>
      <c r="S273" s="76"/>
    </row>
    <row r="274" spans="1:19" ht="12.75" customHeight="1" x14ac:dyDescent="0.4">
      <c r="A274" s="2"/>
      <c r="B274" s="99"/>
      <c r="C274" s="76"/>
      <c r="F274" s="7"/>
      <c r="G274" s="76"/>
      <c r="J274" s="7"/>
      <c r="K274" s="76"/>
      <c r="O274" s="76"/>
      <c r="S274" s="76"/>
    </row>
    <row r="275" spans="1:19" ht="12.75" customHeight="1" x14ac:dyDescent="0.4">
      <c r="A275" s="2"/>
      <c r="B275" s="99"/>
      <c r="C275" s="76"/>
      <c r="F275" s="7"/>
      <c r="G275" s="76"/>
      <c r="J275" s="7"/>
      <c r="K275" s="76"/>
      <c r="O275" s="76"/>
      <c r="S275" s="76"/>
    </row>
    <row r="276" spans="1:19" ht="12.75" customHeight="1" x14ac:dyDescent="0.4">
      <c r="A276" s="2"/>
      <c r="B276" s="99"/>
      <c r="C276" s="76"/>
      <c r="F276" s="7"/>
      <c r="G276" s="76"/>
      <c r="J276" s="7"/>
      <c r="K276" s="76"/>
      <c r="O276" s="76"/>
      <c r="S276" s="76"/>
    </row>
    <row r="277" spans="1:19" ht="12.75" customHeight="1" x14ac:dyDescent="0.4">
      <c r="A277" s="2"/>
      <c r="B277" s="99"/>
      <c r="C277" s="76"/>
      <c r="F277" s="7"/>
      <c r="G277" s="76"/>
      <c r="J277" s="7"/>
      <c r="K277" s="76"/>
      <c r="O277" s="76"/>
      <c r="S277" s="76"/>
    </row>
    <row r="278" spans="1:19" ht="12.75" customHeight="1" x14ac:dyDescent="0.4">
      <c r="A278" s="2"/>
      <c r="B278" s="99"/>
      <c r="C278" s="76"/>
      <c r="F278" s="7"/>
      <c r="G278" s="76"/>
      <c r="J278" s="7"/>
      <c r="K278" s="76"/>
      <c r="O278" s="76"/>
      <c r="S278" s="76"/>
    </row>
    <row r="279" spans="1:19" ht="12.75" customHeight="1" x14ac:dyDescent="0.4">
      <c r="A279" s="2"/>
      <c r="B279" s="99"/>
      <c r="C279" s="76"/>
      <c r="F279" s="7"/>
      <c r="G279" s="76"/>
      <c r="J279" s="7"/>
      <c r="K279" s="76"/>
      <c r="O279" s="76"/>
      <c r="S279" s="76"/>
    </row>
    <row r="280" spans="1:19" ht="12.75" customHeight="1" x14ac:dyDescent="0.4">
      <c r="A280" s="2"/>
      <c r="B280" s="99"/>
      <c r="C280" s="76"/>
      <c r="F280" s="7"/>
      <c r="G280" s="76"/>
      <c r="J280" s="7"/>
      <c r="K280" s="76"/>
      <c r="O280" s="76"/>
      <c r="S280" s="76"/>
    </row>
    <row r="281" spans="1:19" ht="12.75" customHeight="1" x14ac:dyDescent="0.4">
      <c r="A281" s="2"/>
      <c r="B281" s="99"/>
      <c r="C281" s="76"/>
      <c r="F281" s="7"/>
      <c r="G281" s="76"/>
      <c r="J281" s="7"/>
      <c r="K281" s="76"/>
      <c r="O281" s="76"/>
      <c r="S281" s="76"/>
    </row>
    <row r="282" spans="1:19" ht="12.75" customHeight="1" x14ac:dyDescent="0.4">
      <c r="A282" s="2"/>
      <c r="B282" s="99"/>
      <c r="C282" s="76"/>
      <c r="F282" s="7"/>
      <c r="G282" s="76"/>
      <c r="J282" s="7"/>
      <c r="K282" s="76"/>
      <c r="O282" s="76"/>
      <c r="S282" s="76"/>
    </row>
    <row r="283" spans="1:19" ht="12.75" customHeight="1" x14ac:dyDescent="0.4">
      <c r="A283" s="2"/>
      <c r="B283" s="99"/>
      <c r="C283" s="76"/>
      <c r="F283" s="7"/>
      <c r="G283" s="76"/>
      <c r="J283" s="7"/>
      <c r="K283" s="76"/>
      <c r="O283" s="76"/>
      <c r="S283" s="76"/>
    </row>
    <row r="284" spans="1:19" ht="12.75" customHeight="1" x14ac:dyDescent="0.4">
      <c r="A284" s="2"/>
      <c r="B284" s="99"/>
      <c r="C284" s="76"/>
      <c r="F284" s="7"/>
      <c r="G284" s="76"/>
      <c r="J284" s="7"/>
      <c r="K284" s="76"/>
      <c r="O284" s="76"/>
      <c r="S284" s="76"/>
    </row>
    <row r="285" spans="1:19" ht="12.75" customHeight="1" x14ac:dyDescent="0.4">
      <c r="A285" s="2"/>
      <c r="B285" s="99"/>
      <c r="C285" s="76"/>
      <c r="F285" s="7"/>
      <c r="G285" s="76"/>
      <c r="J285" s="7"/>
      <c r="K285" s="76"/>
      <c r="O285" s="76"/>
      <c r="S285" s="76"/>
    </row>
    <row r="286" spans="1:19" ht="12.75" customHeight="1" x14ac:dyDescent="0.4">
      <c r="A286" s="2"/>
      <c r="B286" s="99"/>
      <c r="C286" s="76"/>
      <c r="F286" s="7"/>
      <c r="G286" s="76"/>
      <c r="J286" s="7"/>
      <c r="K286" s="76"/>
      <c r="O286" s="76"/>
      <c r="S286" s="76"/>
    </row>
    <row r="287" spans="1:19" ht="12.75" customHeight="1" x14ac:dyDescent="0.4">
      <c r="A287" s="2"/>
      <c r="B287" s="99"/>
      <c r="C287" s="76"/>
      <c r="F287" s="7"/>
      <c r="G287" s="76"/>
      <c r="J287" s="7"/>
      <c r="K287" s="76"/>
      <c r="O287" s="76"/>
      <c r="S287" s="76"/>
    </row>
    <row r="288" spans="1:19" ht="12.75" customHeight="1" x14ac:dyDescent="0.4">
      <c r="A288" s="2"/>
      <c r="B288" s="99"/>
      <c r="C288" s="76"/>
      <c r="F288" s="7"/>
      <c r="G288" s="76"/>
      <c r="J288" s="7"/>
      <c r="K288" s="76"/>
      <c r="O288" s="76"/>
      <c r="S288" s="76"/>
    </row>
    <row r="289" spans="1:19" ht="12.75" customHeight="1" x14ac:dyDescent="0.4">
      <c r="A289" s="2"/>
      <c r="B289" s="99"/>
      <c r="C289" s="76"/>
      <c r="F289" s="7"/>
      <c r="G289" s="76"/>
      <c r="J289" s="7"/>
      <c r="K289" s="76"/>
      <c r="O289" s="76"/>
      <c r="S289" s="76"/>
    </row>
    <row r="290" spans="1:19" ht="12.75" customHeight="1" x14ac:dyDescent="0.4">
      <c r="A290" s="2"/>
      <c r="B290" s="99"/>
      <c r="C290" s="76"/>
      <c r="F290" s="7"/>
      <c r="G290" s="76"/>
      <c r="J290" s="7"/>
      <c r="K290" s="76"/>
      <c r="O290" s="76"/>
      <c r="S290" s="76"/>
    </row>
    <row r="291" spans="1:19" ht="12.75" customHeight="1" x14ac:dyDescent="0.4">
      <c r="A291" s="2"/>
      <c r="B291" s="99"/>
      <c r="C291" s="76"/>
      <c r="F291" s="7"/>
      <c r="G291" s="76"/>
      <c r="J291" s="7"/>
      <c r="K291" s="76"/>
      <c r="O291" s="76"/>
      <c r="S291" s="76"/>
    </row>
    <row r="292" spans="1:19" ht="12.75" customHeight="1" x14ac:dyDescent="0.4">
      <c r="A292" s="2"/>
      <c r="B292" s="99"/>
      <c r="C292" s="76"/>
      <c r="F292" s="7"/>
      <c r="G292" s="76"/>
      <c r="J292" s="7"/>
      <c r="K292" s="76"/>
      <c r="O292" s="76"/>
      <c r="S292" s="76"/>
    </row>
    <row r="293" spans="1:19" ht="12.75" customHeight="1" x14ac:dyDescent="0.4">
      <c r="A293" s="2"/>
      <c r="B293" s="99"/>
      <c r="C293" s="76"/>
      <c r="F293" s="7"/>
      <c r="G293" s="76"/>
      <c r="J293" s="7"/>
      <c r="K293" s="76"/>
      <c r="O293" s="76"/>
      <c r="S293" s="76"/>
    </row>
    <row r="294" spans="1:19" ht="12.75" customHeight="1" x14ac:dyDescent="0.4">
      <c r="A294" s="2"/>
      <c r="B294" s="99"/>
      <c r="C294" s="76"/>
      <c r="F294" s="7"/>
      <c r="G294" s="76"/>
      <c r="J294" s="7"/>
      <c r="K294" s="76"/>
      <c r="O294" s="76"/>
      <c r="S294" s="76"/>
    </row>
    <row r="295" spans="1:19" ht="12.75" customHeight="1" x14ac:dyDescent="0.4">
      <c r="A295" s="2"/>
      <c r="B295" s="99"/>
      <c r="C295" s="76"/>
      <c r="F295" s="7"/>
      <c r="G295" s="76"/>
      <c r="J295" s="7"/>
      <c r="K295" s="76"/>
      <c r="O295" s="76"/>
      <c r="S295" s="76"/>
    </row>
    <row r="296" spans="1:19" ht="12.75" customHeight="1" x14ac:dyDescent="0.4">
      <c r="A296" s="2"/>
      <c r="B296" s="99"/>
      <c r="C296" s="76"/>
      <c r="F296" s="7"/>
      <c r="G296" s="76"/>
      <c r="J296" s="7"/>
      <c r="K296" s="76"/>
      <c r="O296" s="76"/>
      <c r="S296" s="76"/>
    </row>
    <row r="297" spans="1:19" ht="12.75" customHeight="1" x14ac:dyDescent="0.4">
      <c r="A297" s="2"/>
      <c r="B297" s="99"/>
      <c r="C297" s="76"/>
      <c r="F297" s="7"/>
      <c r="G297" s="76"/>
      <c r="J297" s="7"/>
      <c r="K297" s="76"/>
      <c r="O297" s="76"/>
      <c r="S297" s="76"/>
    </row>
    <row r="298" spans="1:19" ht="12.75" customHeight="1" x14ac:dyDescent="0.4">
      <c r="A298" s="2"/>
      <c r="B298" s="99"/>
      <c r="C298" s="76"/>
      <c r="F298" s="7"/>
      <c r="G298" s="76"/>
      <c r="J298" s="7"/>
      <c r="K298" s="76"/>
      <c r="O298" s="76"/>
      <c r="S298" s="76"/>
    </row>
    <row r="299" spans="1:19" ht="12.75" customHeight="1" x14ac:dyDescent="0.4">
      <c r="A299" s="2"/>
      <c r="B299" s="99"/>
      <c r="C299" s="76"/>
      <c r="F299" s="7"/>
      <c r="G299" s="76"/>
      <c r="J299" s="7"/>
      <c r="K299" s="76"/>
      <c r="O299" s="76"/>
      <c r="S299" s="76"/>
    </row>
    <row r="300" spans="1:19" ht="12.75" customHeight="1" x14ac:dyDescent="0.4">
      <c r="A300" s="2"/>
      <c r="B300" s="99"/>
      <c r="C300" s="76"/>
      <c r="F300" s="7"/>
      <c r="G300" s="76"/>
      <c r="J300" s="7"/>
      <c r="K300" s="76"/>
      <c r="O300" s="76"/>
      <c r="S300" s="76"/>
    </row>
    <row r="301" spans="1:19" ht="12.75" customHeight="1" x14ac:dyDescent="0.4">
      <c r="A301" s="2"/>
      <c r="B301" s="99"/>
      <c r="C301" s="76"/>
      <c r="F301" s="7"/>
      <c r="G301" s="76"/>
      <c r="J301" s="7"/>
      <c r="K301" s="76"/>
      <c r="O301" s="76"/>
      <c r="S301" s="76"/>
    </row>
    <row r="302" spans="1:19" ht="12.75" customHeight="1" x14ac:dyDescent="0.4">
      <c r="A302" s="2"/>
      <c r="B302" s="99"/>
      <c r="C302" s="76"/>
      <c r="F302" s="7"/>
      <c r="G302" s="76"/>
      <c r="J302" s="7"/>
      <c r="K302" s="76"/>
      <c r="O302" s="76"/>
      <c r="S302" s="76"/>
    </row>
    <row r="303" spans="1:19" ht="12.75" customHeight="1" x14ac:dyDescent="0.4">
      <c r="A303" s="2"/>
      <c r="B303" s="99"/>
      <c r="C303" s="76"/>
      <c r="F303" s="7"/>
      <c r="G303" s="76"/>
      <c r="J303" s="7"/>
      <c r="K303" s="76"/>
      <c r="O303" s="76"/>
      <c r="S303" s="76"/>
    </row>
    <row r="304" spans="1:19" ht="12.75" customHeight="1" x14ac:dyDescent="0.4">
      <c r="A304" s="2"/>
      <c r="B304" s="99"/>
      <c r="C304" s="76"/>
      <c r="F304" s="7"/>
      <c r="G304" s="76"/>
      <c r="J304" s="7"/>
      <c r="K304" s="76"/>
      <c r="O304" s="76"/>
      <c r="S304" s="76"/>
    </row>
    <row r="305" spans="1:19" ht="12.75" customHeight="1" x14ac:dyDescent="0.4">
      <c r="A305" s="2"/>
      <c r="B305" s="99"/>
      <c r="C305" s="76"/>
      <c r="F305" s="7"/>
      <c r="G305" s="76"/>
      <c r="J305" s="7"/>
      <c r="K305" s="76"/>
      <c r="O305" s="76"/>
      <c r="S305" s="76"/>
    </row>
    <row r="306" spans="1:19" ht="12.75" customHeight="1" x14ac:dyDescent="0.4">
      <c r="A306" s="2"/>
      <c r="B306" s="99"/>
      <c r="C306" s="76"/>
      <c r="F306" s="7"/>
      <c r="G306" s="76"/>
      <c r="J306" s="7"/>
      <c r="K306" s="76"/>
      <c r="O306" s="76"/>
      <c r="S306" s="76"/>
    </row>
    <row r="307" spans="1:19" ht="12.75" customHeight="1" x14ac:dyDescent="0.4">
      <c r="A307" s="2"/>
      <c r="B307" s="99"/>
      <c r="C307" s="76"/>
      <c r="F307" s="7"/>
      <c r="G307" s="76"/>
      <c r="J307" s="7"/>
      <c r="K307" s="76"/>
      <c r="O307" s="76"/>
      <c r="S307" s="76"/>
    </row>
    <row r="308" spans="1:19" ht="12.75" customHeight="1" x14ac:dyDescent="0.4">
      <c r="A308" s="2"/>
      <c r="B308" s="99"/>
      <c r="C308" s="76"/>
      <c r="F308" s="7"/>
      <c r="G308" s="76"/>
      <c r="J308" s="7"/>
      <c r="K308" s="76"/>
      <c r="O308" s="76"/>
      <c r="S308" s="76"/>
    </row>
    <row r="309" spans="1:19" ht="12.75" customHeight="1" x14ac:dyDescent="0.4">
      <c r="A309" s="2"/>
      <c r="B309" s="99"/>
      <c r="C309" s="76"/>
      <c r="F309" s="7"/>
      <c r="G309" s="76"/>
      <c r="J309" s="7"/>
      <c r="K309" s="76"/>
      <c r="O309" s="76"/>
      <c r="S309" s="76"/>
    </row>
    <row r="310" spans="1:19" ht="12.75" customHeight="1" x14ac:dyDescent="0.4">
      <c r="A310" s="2"/>
      <c r="B310" s="99"/>
      <c r="C310" s="76"/>
      <c r="F310" s="7"/>
      <c r="G310" s="76"/>
      <c r="J310" s="7"/>
      <c r="K310" s="76"/>
      <c r="O310" s="76"/>
      <c r="S310" s="76"/>
    </row>
    <row r="311" spans="1:19" ht="12.75" customHeight="1" x14ac:dyDescent="0.4">
      <c r="A311" s="2"/>
      <c r="B311" s="99"/>
      <c r="C311" s="76"/>
      <c r="F311" s="7"/>
      <c r="G311" s="76"/>
      <c r="J311" s="7"/>
      <c r="K311" s="76"/>
      <c r="O311" s="76"/>
      <c r="S311" s="76"/>
    </row>
    <row r="312" spans="1:19" ht="12.75" customHeight="1" x14ac:dyDescent="0.4">
      <c r="A312" s="2"/>
      <c r="B312" s="99"/>
      <c r="C312" s="76"/>
      <c r="F312" s="7"/>
      <c r="G312" s="76"/>
      <c r="J312" s="7"/>
      <c r="K312" s="76"/>
      <c r="O312" s="76"/>
      <c r="S312" s="76"/>
    </row>
    <row r="313" spans="1:19" ht="12.75" customHeight="1" x14ac:dyDescent="0.4">
      <c r="A313" s="2"/>
      <c r="B313" s="99"/>
      <c r="C313" s="76"/>
      <c r="F313" s="7"/>
      <c r="G313" s="76"/>
      <c r="J313" s="7"/>
      <c r="K313" s="76"/>
      <c r="O313" s="76"/>
      <c r="S313" s="76"/>
    </row>
    <row r="314" spans="1:19" ht="12.75" customHeight="1" x14ac:dyDescent="0.4">
      <c r="A314" s="2"/>
      <c r="B314" s="99"/>
      <c r="C314" s="76"/>
      <c r="F314" s="7"/>
      <c r="G314" s="76"/>
      <c r="J314" s="7"/>
      <c r="K314" s="76"/>
      <c r="O314" s="76"/>
      <c r="S314" s="76"/>
    </row>
    <row r="315" spans="1:19" ht="12.75" customHeight="1" x14ac:dyDescent="0.4">
      <c r="A315" s="2"/>
      <c r="B315" s="99"/>
      <c r="C315" s="76"/>
      <c r="F315" s="7"/>
      <c r="G315" s="76"/>
      <c r="J315" s="7"/>
      <c r="K315" s="76"/>
      <c r="O315" s="76"/>
      <c r="S315" s="76"/>
    </row>
    <row r="316" spans="1:19" ht="12.75" customHeight="1" x14ac:dyDescent="0.4">
      <c r="A316" s="2"/>
      <c r="B316" s="99"/>
      <c r="C316" s="76"/>
      <c r="F316" s="7"/>
      <c r="G316" s="76"/>
      <c r="J316" s="7"/>
      <c r="K316" s="76"/>
      <c r="O316" s="76"/>
      <c r="S316" s="76"/>
    </row>
    <row r="317" spans="1:19" ht="12.75" customHeight="1" x14ac:dyDescent="0.4">
      <c r="A317" s="2"/>
      <c r="B317" s="99"/>
      <c r="C317" s="76"/>
      <c r="F317" s="7"/>
      <c r="G317" s="76"/>
      <c r="J317" s="7"/>
      <c r="K317" s="76"/>
      <c r="O317" s="76"/>
      <c r="S317" s="76"/>
    </row>
    <row r="318" spans="1:19" ht="12.75" customHeight="1" x14ac:dyDescent="0.4">
      <c r="A318" s="2"/>
      <c r="B318" s="99"/>
      <c r="C318" s="76"/>
      <c r="F318" s="7"/>
      <c r="G318" s="76"/>
      <c r="J318" s="7"/>
      <c r="K318" s="76"/>
      <c r="O318" s="76"/>
      <c r="S318" s="76"/>
    </row>
    <row r="319" spans="1:19" ht="12.75" customHeight="1" x14ac:dyDescent="0.4">
      <c r="A319" s="2"/>
      <c r="B319" s="99"/>
      <c r="C319" s="76"/>
      <c r="F319" s="7"/>
      <c r="G319" s="76"/>
      <c r="J319" s="7"/>
      <c r="K319" s="76"/>
      <c r="O319" s="76"/>
      <c r="S319" s="76"/>
    </row>
    <row r="320" spans="1:19" ht="12.75" customHeight="1" x14ac:dyDescent="0.4">
      <c r="A320" s="2"/>
      <c r="B320" s="99"/>
      <c r="C320" s="76"/>
      <c r="F320" s="7"/>
      <c r="G320" s="76"/>
      <c r="J320" s="7"/>
      <c r="K320" s="76"/>
      <c r="O320" s="76"/>
      <c r="S320" s="76"/>
    </row>
    <row r="321" spans="1:19" ht="12.75" customHeight="1" x14ac:dyDescent="0.4">
      <c r="A321" s="2"/>
      <c r="B321" s="99"/>
      <c r="C321" s="76"/>
      <c r="F321" s="7"/>
      <c r="G321" s="76"/>
      <c r="J321" s="7"/>
      <c r="K321" s="76"/>
      <c r="O321" s="76"/>
      <c r="S321" s="76"/>
    </row>
    <row r="322" spans="1:19" ht="12.75" customHeight="1" x14ac:dyDescent="0.4">
      <c r="A322" s="2"/>
      <c r="B322" s="99"/>
      <c r="C322" s="76"/>
      <c r="F322" s="7"/>
      <c r="G322" s="76"/>
      <c r="J322" s="7"/>
      <c r="K322" s="76"/>
      <c r="O322" s="76"/>
      <c r="S322" s="76"/>
    </row>
    <row r="323" spans="1:19" ht="12.75" customHeight="1" x14ac:dyDescent="0.4">
      <c r="A323" s="2"/>
      <c r="B323" s="99"/>
      <c r="C323" s="76"/>
      <c r="F323" s="7"/>
      <c r="G323" s="76"/>
      <c r="J323" s="7"/>
      <c r="K323" s="76"/>
      <c r="O323" s="76"/>
      <c r="S323" s="76"/>
    </row>
    <row r="324" spans="1:19" ht="12.75" customHeight="1" x14ac:dyDescent="0.4">
      <c r="A324" s="2"/>
      <c r="B324" s="99"/>
      <c r="C324" s="76"/>
      <c r="F324" s="7"/>
      <c r="G324" s="76"/>
      <c r="J324" s="7"/>
      <c r="K324" s="76"/>
      <c r="O324" s="76"/>
      <c r="S324" s="76"/>
    </row>
    <row r="325" spans="1:19" ht="12.75" customHeight="1" x14ac:dyDescent="0.4">
      <c r="A325" s="2"/>
      <c r="B325" s="99"/>
      <c r="C325" s="76"/>
      <c r="F325" s="7"/>
      <c r="G325" s="76"/>
      <c r="J325" s="7"/>
      <c r="K325" s="76"/>
      <c r="O325" s="76"/>
      <c r="S325" s="76"/>
    </row>
    <row r="326" spans="1:19" ht="12.75" customHeight="1" x14ac:dyDescent="0.4">
      <c r="A326" s="2"/>
      <c r="B326" s="99"/>
      <c r="C326" s="76"/>
      <c r="F326" s="7"/>
      <c r="G326" s="76"/>
      <c r="J326" s="7"/>
      <c r="K326" s="76"/>
      <c r="O326" s="76"/>
      <c r="S326" s="76"/>
    </row>
    <row r="327" spans="1:19" ht="12.75" customHeight="1" x14ac:dyDescent="0.4">
      <c r="A327" s="2"/>
      <c r="B327" s="99"/>
      <c r="C327" s="76"/>
      <c r="F327" s="7"/>
      <c r="G327" s="76"/>
      <c r="J327" s="7"/>
      <c r="K327" s="76"/>
      <c r="O327" s="76"/>
      <c r="S327" s="76"/>
    </row>
    <row r="328" spans="1:19" ht="12.75" customHeight="1" x14ac:dyDescent="0.4">
      <c r="A328" s="2"/>
      <c r="B328" s="99"/>
      <c r="C328" s="76"/>
      <c r="F328" s="7"/>
      <c r="G328" s="76"/>
      <c r="J328" s="7"/>
      <c r="K328" s="76"/>
      <c r="O328" s="76"/>
      <c r="S328" s="76"/>
    </row>
    <row r="329" spans="1:19" ht="12.75" customHeight="1" x14ac:dyDescent="0.4">
      <c r="A329" s="2"/>
      <c r="B329" s="99"/>
      <c r="C329" s="76"/>
      <c r="F329" s="7"/>
      <c r="G329" s="76"/>
      <c r="J329" s="7"/>
      <c r="K329" s="76"/>
      <c r="O329" s="76"/>
      <c r="S329" s="76"/>
    </row>
    <row r="330" spans="1:19" ht="12.75" customHeight="1" x14ac:dyDescent="0.4">
      <c r="A330" s="2"/>
      <c r="B330" s="99"/>
      <c r="C330" s="76"/>
      <c r="F330" s="7"/>
      <c r="G330" s="76"/>
      <c r="J330" s="7"/>
      <c r="K330" s="76"/>
      <c r="O330" s="76"/>
      <c r="S330" s="76"/>
    </row>
    <row r="331" spans="1:19" ht="12.75" customHeight="1" x14ac:dyDescent="0.4">
      <c r="A331" s="2"/>
      <c r="B331" s="99"/>
      <c r="C331" s="76"/>
      <c r="F331" s="7"/>
      <c r="G331" s="76"/>
      <c r="J331" s="7"/>
      <c r="K331" s="76"/>
      <c r="O331" s="76"/>
      <c r="S331" s="76"/>
    </row>
    <row r="332" spans="1:19" ht="12.75" customHeight="1" x14ac:dyDescent="0.4">
      <c r="A332" s="2"/>
      <c r="B332" s="99"/>
      <c r="C332" s="76"/>
      <c r="F332" s="7"/>
      <c r="G332" s="76"/>
      <c r="J332" s="7"/>
      <c r="K332" s="76"/>
      <c r="O332" s="76"/>
      <c r="S332" s="76"/>
    </row>
    <row r="333" spans="1:19" ht="12.75" customHeight="1" x14ac:dyDescent="0.4">
      <c r="A333" s="2"/>
      <c r="B333" s="99"/>
      <c r="C333" s="76"/>
      <c r="F333" s="7"/>
      <c r="G333" s="76"/>
      <c r="J333" s="7"/>
      <c r="K333" s="76"/>
      <c r="O333" s="76"/>
      <c r="S333" s="76"/>
    </row>
    <row r="334" spans="1:19" ht="12.75" customHeight="1" x14ac:dyDescent="0.4">
      <c r="A334" s="2"/>
      <c r="B334" s="99"/>
      <c r="C334" s="76"/>
      <c r="F334" s="7"/>
      <c r="G334" s="76"/>
      <c r="J334" s="7"/>
      <c r="K334" s="76"/>
      <c r="O334" s="76"/>
      <c r="S334" s="76"/>
    </row>
    <row r="335" spans="1:19" ht="12.75" customHeight="1" x14ac:dyDescent="0.4">
      <c r="A335" s="2"/>
      <c r="B335" s="99"/>
      <c r="C335" s="76"/>
      <c r="F335" s="7"/>
      <c r="G335" s="76"/>
      <c r="J335" s="7"/>
      <c r="K335" s="76"/>
      <c r="O335" s="76"/>
      <c r="S335" s="76"/>
    </row>
    <row r="336" spans="1:19" ht="12.75" customHeight="1" x14ac:dyDescent="0.4">
      <c r="A336" s="2"/>
      <c r="B336" s="99"/>
      <c r="C336" s="76"/>
      <c r="F336" s="7"/>
      <c r="G336" s="76"/>
      <c r="J336" s="7"/>
      <c r="K336" s="76"/>
      <c r="O336" s="76"/>
      <c r="S336" s="76"/>
    </row>
    <row r="337" spans="1:19" ht="12.75" customHeight="1" x14ac:dyDescent="0.4">
      <c r="A337" s="2"/>
      <c r="B337" s="99"/>
      <c r="C337" s="76"/>
      <c r="F337" s="7"/>
      <c r="G337" s="76"/>
      <c r="J337" s="7"/>
      <c r="K337" s="76"/>
      <c r="O337" s="76"/>
      <c r="S337" s="76"/>
    </row>
    <row r="338" spans="1:19" ht="12.75" customHeight="1" x14ac:dyDescent="0.4">
      <c r="A338" s="2"/>
      <c r="B338" s="99"/>
      <c r="C338" s="76"/>
      <c r="F338" s="7"/>
      <c r="G338" s="76"/>
      <c r="J338" s="7"/>
      <c r="K338" s="76"/>
      <c r="O338" s="76"/>
      <c r="S338" s="76"/>
    </row>
    <row r="339" spans="1:19" ht="12.75" customHeight="1" x14ac:dyDescent="0.4">
      <c r="A339" s="2"/>
      <c r="B339" s="99"/>
      <c r="C339" s="76"/>
      <c r="F339" s="7"/>
      <c r="G339" s="76"/>
      <c r="J339" s="7"/>
      <c r="K339" s="76"/>
      <c r="O339" s="76"/>
      <c r="S339" s="76"/>
    </row>
    <row r="340" spans="1:19" ht="12.75" customHeight="1" x14ac:dyDescent="0.4">
      <c r="A340" s="2"/>
      <c r="B340" s="99"/>
      <c r="C340" s="76"/>
      <c r="F340" s="7"/>
      <c r="G340" s="76"/>
      <c r="J340" s="7"/>
      <c r="K340" s="76"/>
      <c r="O340" s="76"/>
      <c r="S340" s="76"/>
    </row>
    <row r="341" spans="1:19" ht="12.75" customHeight="1" x14ac:dyDescent="0.4">
      <c r="A341" s="2"/>
      <c r="B341" s="99"/>
      <c r="C341" s="76"/>
      <c r="F341" s="7"/>
      <c r="G341" s="76"/>
      <c r="J341" s="7"/>
      <c r="K341" s="76"/>
      <c r="O341" s="76"/>
      <c r="S341" s="76"/>
    </row>
    <row r="342" spans="1:19" ht="12.75" customHeight="1" x14ac:dyDescent="0.4">
      <c r="A342" s="2"/>
      <c r="B342" s="99"/>
      <c r="C342" s="76"/>
      <c r="F342" s="7"/>
      <c r="G342" s="76"/>
      <c r="J342" s="7"/>
      <c r="K342" s="76"/>
      <c r="O342" s="76"/>
      <c r="S342" s="76"/>
    </row>
    <row r="343" spans="1:19" ht="12.75" customHeight="1" x14ac:dyDescent="0.4">
      <c r="A343" s="2"/>
      <c r="B343" s="99"/>
      <c r="C343" s="76"/>
      <c r="F343" s="7"/>
      <c r="G343" s="76"/>
      <c r="J343" s="7"/>
      <c r="K343" s="76"/>
      <c r="O343" s="76"/>
      <c r="S343" s="76"/>
    </row>
    <row r="344" spans="1:19" ht="12.75" customHeight="1" x14ac:dyDescent="0.4">
      <c r="A344" s="2"/>
      <c r="B344" s="99"/>
      <c r="C344" s="76"/>
      <c r="F344" s="7"/>
      <c r="G344" s="76"/>
      <c r="J344" s="7"/>
      <c r="K344" s="76"/>
      <c r="O344" s="76"/>
      <c r="S344" s="76"/>
    </row>
    <row r="345" spans="1:19" ht="12.75" customHeight="1" x14ac:dyDescent="0.4">
      <c r="A345" s="2"/>
      <c r="B345" s="99"/>
      <c r="C345" s="76"/>
      <c r="F345" s="7"/>
      <c r="G345" s="76"/>
      <c r="J345" s="7"/>
      <c r="K345" s="76"/>
      <c r="O345" s="76"/>
      <c r="S345" s="76"/>
    </row>
    <row r="346" spans="1:19" ht="12.75" customHeight="1" x14ac:dyDescent="0.4">
      <c r="A346" s="2"/>
      <c r="B346" s="99"/>
      <c r="C346" s="76"/>
      <c r="F346" s="7"/>
      <c r="G346" s="76"/>
      <c r="J346" s="7"/>
      <c r="K346" s="76"/>
      <c r="O346" s="76"/>
      <c r="S346" s="76"/>
    </row>
    <row r="347" spans="1:19" ht="12.75" customHeight="1" x14ac:dyDescent="0.4">
      <c r="A347" s="2"/>
      <c r="B347" s="99"/>
      <c r="C347" s="76"/>
      <c r="F347" s="7"/>
      <c r="G347" s="76"/>
      <c r="J347" s="7"/>
      <c r="K347" s="76"/>
      <c r="O347" s="76"/>
      <c r="S347" s="76"/>
    </row>
    <row r="348" spans="1:19" ht="12.75" customHeight="1" x14ac:dyDescent="0.4">
      <c r="A348" s="2"/>
      <c r="B348" s="99"/>
      <c r="C348" s="76"/>
      <c r="F348" s="7"/>
      <c r="G348" s="76"/>
      <c r="J348" s="7"/>
      <c r="K348" s="76"/>
      <c r="O348" s="76"/>
      <c r="S348" s="76"/>
    </row>
    <row r="349" spans="1:19" ht="12.75" customHeight="1" x14ac:dyDescent="0.4">
      <c r="A349" s="2"/>
      <c r="B349" s="99"/>
      <c r="C349" s="76"/>
      <c r="F349" s="7"/>
      <c r="G349" s="76"/>
      <c r="J349" s="7"/>
      <c r="K349" s="76"/>
      <c r="O349" s="76"/>
      <c r="S349" s="76"/>
    </row>
    <row r="350" spans="1:19" ht="12.75" customHeight="1" x14ac:dyDescent="0.4">
      <c r="A350" s="2"/>
      <c r="B350" s="99"/>
      <c r="C350" s="76"/>
      <c r="F350" s="7"/>
      <c r="G350" s="76"/>
      <c r="J350" s="7"/>
      <c r="K350" s="76"/>
      <c r="O350" s="76"/>
      <c r="S350" s="76"/>
    </row>
    <row r="351" spans="1:19" ht="12.75" customHeight="1" x14ac:dyDescent="0.4">
      <c r="A351" s="2"/>
      <c r="B351" s="99"/>
      <c r="C351" s="76"/>
      <c r="F351" s="7"/>
      <c r="G351" s="76"/>
      <c r="J351" s="7"/>
      <c r="K351" s="76"/>
      <c r="O351" s="76"/>
      <c r="S351" s="76"/>
    </row>
    <row r="352" spans="1:19" ht="12.75" customHeight="1" x14ac:dyDescent="0.4">
      <c r="A352" s="2"/>
      <c r="B352" s="99"/>
      <c r="C352" s="76"/>
      <c r="F352" s="7"/>
      <c r="G352" s="76"/>
      <c r="J352" s="7"/>
      <c r="K352" s="76"/>
      <c r="O352" s="76"/>
      <c r="S352" s="76"/>
    </row>
    <row r="353" spans="1:19" ht="12.75" customHeight="1" x14ac:dyDescent="0.4">
      <c r="A353" s="2"/>
      <c r="B353" s="99"/>
      <c r="C353" s="76"/>
      <c r="F353" s="7"/>
      <c r="G353" s="76"/>
      <c r="J353" s="7"/>
      <c r="K353" s="76"/>
      <c r="O353" s="76"/>
      <c r="S353" s="76"/>
    </row>
    <row r="354" spans="1:19" ht="12.75" customHeight="1" x14ac:dyDescent="0.4">
      <c r="A354" s="2"/>
      <c r="B354" s="99"/>
      <c r="C354" s="76"/>
      <c r="F354" s="7"/>
      <c r="G354" s="76"/>
      <c r="J354" s="7"/>
      <c r="K354" s="76"/>
      <c r="O354" s="76"/>
      <c r="S354" s="76"/>
    </row>
    <row r="355" spans="1:19" ht="12.75" customHeight="1" x14ac:dyDescent="0.4">
      <c r="A355" s="2"/>
      <c r="B355" s="99"/>
      <c r="C355" s="76"/>
      <c r="F355" s="7"/>
      <c r="G355" s="76"/>
      <c r="J355" s="7"/>
      <c r="K355" s="76"/>
      <c r="O355" s="76"/>
      <c r="S355" s="76"/>
    </row>
    <row r="356" spans="1:19" ht="12.75" customHeight="1" x14ac:dyDescent="0.4">
      <c r="A356" s="2"/>
      <c r="B356" s="99"/>
      <c r="C356" s="76"/>
      <c r="F356" s="7"/>
      <c r="G356" s="76"/>
      <c r="J356" s="7"/>
      <c r="K356" s="76"/>
      <c r="O356" s="76"/>
      <c r="S356" s="76"/>
    </row>
    <row r="357" spans="1:19" ht="12.75" customHeight="1" x14ac:dyDescent="0.4">
      <c r="A357" s="2"/>
      <c r="B357" s="99"/>
      <c r="C357" s="76"/>
      <c r="F357" s="7"/>
      <c r="G357" s="76"/>
      <c r="J357" s="7"/>
      <c r="K357" s="76"/>
      <c r="O357" s="76"/>
      <c r="S357" s="76"/>
    </row>
    <row r="358" spans="1:19" ht="12.75" customHeight="1" x14ac:dyDescent="0.4">
      <c r="A358" s="2"/>
      <c r="B358" s="99"/>
      <c r="C358" s="76"/>
      <c r="F358" s="7"/>
      <c r="G358" s="76"/>
      <c r="J358" s="7"/>
      <c r="K358" s="76"/>
      <c r="O358" s="76"/>
      <c r="S358" s="76"/>
    </row>
    <row r="359" spans="1:19" ht="12.75" customHeight="1" x14ac:dyDescent="0.4">
      <c r="A359" s="2"/>
      <c r="B359" s="99"/>
      <c r="C359" s="76"/>
      <c r="F359" s="7"/>
      <c r="G359" s="76"/>
      <c r="J359" s="7"/>
      <c r="K359" s="76"/>
      <c r="O359" s="76"/>
      <c r="S359" s="76"/>
    </row>
    <row r="360" spans="1:19" ht="12.75" customHeight="1" x14ac:dyDescent="0.4">
      <c r="A360" s="2"/>
      <c r="B360" s="99"/>
      <c r="C360" s="76"/>
      <c r="F360" s="7"/>
      <c r="G360" s="76"/>
      <c r="J360" s="7"/>
      <c r="K360" s="76"/>
      <c r="O360" s="76"/>
      <c r="S360" s="76"/>
    </row>
    <row r="361" spans="1:19" ht="12.75" customHeight="1" x14ac:dyDescent="0.4">
      <c r="A361" s="2"/>
      <c r="B361" s="99"/>
      <c r="C361" s="76"/>
      <c r="F361" s="7"/>
      <c r="G361" s="76"/>
      <c r="J361" s="7"/>
      <c r="K361" s="76"/>
      <c r="O361" s="76"/>
      <c r="S361" s="76"/>
    </row>
    <row r="362" spans="1:19" ht="12.75" customHeight="1" x14ac:dyDescent="0.4">
      <c r="A362" s="2"/>
      <c r="B362" s="99"/>
      <c r="C362" s="76"/>
      <c r="F362" s="7"/>
      <c r="G362" s="76"/>
      <c r="J362" s="7"/>
      <c r="K362" s="76"/>
      <c r="O362" s="76"/>
      <c r="S362" s="76"/>
    </row>
    <row r="363" spans="1:19" ht="12.75" customHeight="1" x14ac:dyDescent="0.4">
      <c r="A363" s="2"/>
      <c r="B363" s="99"/>
      <c r="C363" s="76"/>
      <c r="F363" s="7"/>
      <c r="G363" s="76"/>
      <c r="J363" s="7"/>
      <c r="K363" s="76"/>
      <c r="O363" s="76"/>
      <c r="S363" s="76"/>
    </row>
    <row r="364" spans="1:19" ht="12.75" customHeight="1" x14ac:dyDescent="0.4">
      <c r="A364" s="2"/>
      <c r="B364" s="99"/>
      <c r="C364" s="76"/>
      <c r="F364" s="7"/>
      <c r="G364" s="76"/>
      <c r="J364" s="7"/>
      <c r="K364" s="76"/>
      <c r="O364" s="76"/>
      <c r="S364" s="76"/>
    </row>
    <row r="365" spans="1:19" ht="12.75" customHeight="1" x14ac:dyDescent="0.4">
      <c r="A365" s="2"/>
      <c r="B365" s="99"/>
      <c r="C365" s="76"/>
      <c r="F365" s="7"/>
      <c r="G365" s="76"/>
      <c r="J365" s="7"/>
      <c r="K365" s="76"/>
      <c r="O365" s="76"/>
      <c r="S365" s="76"/>
    </row>
    <row r="366" spans="1:19" ht="12.75" customHeight="1" x14ac:dyDescent="0.4">
      <c r="A366" s="2"/>
      <c r="B366" s="99"/>
      <c r="C366" s="76"/>
      <c r="F366" s="7"/>
      <c r="G366" s="76"/>
      <c r="J366" s="7"/>
      <c r="K366" s="76"/>
      <c r="O366" s="76"/>
      <c r="S366" s="76"/>
    </row>
    <row r="367" spans="1:19" ht="12.75" customHeight="1" x14ac:dyDescent="0.4">
      <c r="A367" s="2"/>
      <c r="B367" s="99"/>
      <c r="C367" s="76"/>
      <c r="F367" s="7"/>
      <c r="G367" s="76"/>
      <c r="J367" s="7"/>
      <c r="K367" s="76"/>
      <c r="O367" s="76"/>
      <c r="S367" s="76"/>
    </row>
    <row r="368" spans="1:19" ht="12.75" customHeight="1" x14ac:dyDescent="0.4">
      <c r="A368" s="2"/>
      <c r="B368" s="99"/>
      <c r="C368" s="76"/>
      <c r="F368" s="7"/>
      <c r="G368" s="76"/>
      <c r="J368" s="7"/>
      <c r="K368" s="76"/>
      <c r="O368" s="76"/>
      <c r="S368" s="76"/>
    </row>
    <row r="369" spans="1:19" ht="12.75" customHeight="1" x14ac:dyDescent="0.4">
      <c r="A369" s="2"/>
      <c r="B369" s="99"/>
      <c r="C369" s="76"/>
      <c r="F369" s="7"/>
      <c r="G369" s="76"/>
      <c r="J369" s="7"/>
      <c r="K369" s="76"/>
      <c r="O369" s="76"/>
      <c r="S369" s="76"/>
    </row>
    <row r="370" spans="1:19" ht="12.75" customHeight="1" x14ac:dyDescent="0.4">
      <c r="A370" s="2"/>
      <c r="B370" s="99"/>
      <c r="C370" s="76"/>
      <c r="F370" s="7"/>
      <c r="G370" s="76"/>
      <c r="J370" s="7"/>
      <c r="K370" s="76"/>
      <c r="O370" s="76"/>
      <c r="S370" s="76"/>
    </row>
    <row r="371" spans="1:19" ht="12.75" customHeight="1" x14ac:dyDescent="0.4">
      <c r="A371" s="2"/>
      <c r="B371" s="99"/>
      <c r="C371" s="76"/>
      <c r="F371" s="7"/>
      <c r="G371" s="76"/>
      <c r="J371" s="7"/>
      <c r="K371" s="76"/>
      <c r="O371" s="76"/>
      <c r="S371" s="76"/>
    </row>
    <row r="372" spans="1:19" ht="12.75" customHeight="1" x14ac:dyDescent="0.4">
      <c r="A372" s="2"/>
      <c r="B372" s="99"/>
      <c r="C372" s="76"/>
      <c r="F372" s="7"/>
      <c r="G372" s="76"/>
      <c r="J372" s="7"/>
      <c r="K372" s="76"/>
      <c r="O372" s="76"/>
      <c r="S372" s="76"/>
    </row>
    <row r="373" spans="1:19" ht="12.75" customHeight="1" x14ac:dyDescent="0.4">
      <c r="A373" s="2"/>
      <c r="B373" s="99"/>
      <c r="C373" s="76"/>
      <c r="F373" s="7"/>
      <c r="G373" s="76"/>
      <c r="J373" s="7"/>
      <c r="K373" s="76"/>
      <c r="O373" s="76"/>
      <c r="S373" s="76"/>
    </row>
    <row r="374" spans="1:19" ht="12.75" customHeight="1" x14ac:dyDescent="0.4">
      <c r="A374" s="2"/>
      <c r="B374" s="99"/>
      <c r="C374" s="76"/>
      <c r="F374" s="7"/>
      <c r="G374" s="76"/>
      <c r="J374" s="7"/>
      <c r="K374" s="76"/>
      <c r="O374" s="76"/>
      <c r="S374" s="76"/>
    </row>
    <row r="375" spans="1:19" ht="12.75" customHeight="1" x14ac:dyDescent="0.4">
      <c r="A375" s="2"/>
      <c r="B375" s="99"/>
      <c r="C375" s="76"/>
      <c r="F375" s="7"/>
      <c r="G375" s="76"/>
      <c r="J375" s="7"/>
      <c r="K375" s="76"/>
      <c r="O375" s="76"/>
      <c r="S375" s="76"/>
    </row>
    <row r="376" spans="1:19" ht="12.75" customHeight="1" x14ac:dyDescent="0.4">
      <c r="A376" s="2"/>
      <c r="B376" s="99"/>
      <c r="C376" s="76"/>
      <c r="F376" s="7"/>
      <c r="G376" s="76"/>
      <c r="J376" s="7"/>
      <c r="K376" s="76"/>
      <c r="O376" s="76"/>
      <c r="S376" s="76"/>
    </row>
    <row r="377" spans="1:19" ht="12.75" customHeight="1" x14ac:dyDescent="0.4">
      <c r="A377" s="2"/>
      <c r="B377" s="99"/>
      <c r="C377" s="76"/>
      <c r="F377" s="7"/>
      <c r="G377" s="76"/>
      <c r="J377" s="7"/>
      <c r="K377" s="76"/>
      <c r="O377" s="76"/>
      <c r="S377" s="76"/>
    </row>
    <row r="378" spans="1:19" ht="12.75" customHeight="1" x14ac:dyDescent="0.4">
      <c r="A378" s="2"/>
      <c r="B378" s="99"/>
      <c r="C378" s="76"/>
      <c r="F378" s="7"/>
      <c r="G378" s="76"/>
      <c r="J378" s="7"/>
      <c r="K378" s="76"/>
      <c r="O378" s="76"/>
      <c r="S378" s="76"/>
    </row>
    <row r="379" spans="1:19" ht="12.75" customHeight="1" x14ac:dyDescent="0.4">
      <c r="A379" s="2"/>
      <c r="B379" s="99"/>
      <c r="C379" s="76"/>
      <c r="F379" s="7"/>
      <c r="G379" s="76"/>
      <c r="J379" s="7"/>
      <c r="K379" s="76"/>
      <c r="O379" s="76"/>
      <c r="S379" s="76"/>
    </row>
    <row r="380" spans="1:19" ht="12.75" customHeight="1" x14ac:dyDescent="0.4">
      <c r="A380" s="2"/>
      <c r="B380" s="99"/>
      <c r="C380" s="76"/>
      <c r="F380" s="7"/>
      <c r="G380" s="76"/>
      <c r="J380" s="7"/>
      <c r="K380" s="76"/>
      <c r="O380" s="76"/>
      <c r="S380" s="76"/>
    </row>
    <row r="381" spans="1:19" ht="12.75" customHeight="1" x14ac:dyDescent="0.4">
      <c r="A381" s="2"/>
      <c r="B381" s="99"/>
      <c r="C381" s="76"/>
      <c r="F381" s="7"/>
      <c r="G381" s="76"/>
      <c r="J381" s="7"/>
      <c r="K381" s="76"/>
      <c r="O381" s="76"/>
      <c r="S381" s="76"/>
    </row>
    <row r="382" spans="1:19" ht="12.75" customHeight="1" x14ac:dyDescent="0.4">
      <c r="A382" s="2"/>
      <c r="B382" s="99"/>
      <c r="C382" s="76"/>
      <c r="F382" s="7"/>
      <c r="G382" s="76"/>
      <c r="J382" s="7"/>
      <c r="K382" s="76"/>
      <c r="O382" s="76"/>
      <c r="S382" s="76"/>
    </row>
    <row r="383" spans="1:19" ht="12.75" customHeight="1" x14ac:dyDescent="0.4">
      <c r="A383" s="2"/>
      <c r="B383" s="99"/>
      <c r="C383" s="76"/>
      <c r="F383" s="7"/>
      <c r="G383" s="76"/>
      <c r="J383" s="7"/>
      <c r="K383" s="76"/>
      <c r="O383" s="76"/>
      <c r="S383" s="76"/>
    </row>
    <row r="384" spans="1:19" ht="12.75" customHeight="1" x14ac:dyDescent="0.4">
      <c r="A384" s="2"/>
      <c r="B384" s="99"/>
      <c r="C384" s="76"/>
      <c r="F384" s="7"/>
      <c r="G384" s="76"/>
      <c r="J384" s="7"/>
      <c r="K384" s="76"/>
      <c r="O384" s="76"/>
      <c r="S384" s="76"/>
    </row>
    <row r="385" spans="1:19" ht="12.75" customHeight="1" x14ac:dyDescent="0.4">
      <c r="A385" s="2"/>
      <c r="B385" s="99"/>
      <c r="C385" s="76"/>
      <c r="F385" s="7"/>
      <c r="G385" s="76"/>
      <c r="J385" s="7"/>
      <c r="K385" s="76"/>
      <c r="O385" s="76"/>
      <c r="S385" s="76"/>
    </row>
    <row r="386" spans="1:19" ht="12.75" customHeight="1" x14ac:dyDescent="0.4">
      <c r="A386" s="2"/>
      <c r="B386" s="99"/>
      <c r="C386" s="76"/>
      <c r="F386" s="7"/>
      <c r="G386" s="76"/>
      <c r="J386" s="7"/>
      <c r="K386" s="76"/>
      <c r="O386" s="76"/>
      <c r="S386" s="76"/>
    </row>
    <row r="387" spans="1:19" ht="12.75" customHeight="1" x14ac:dyDescent="0.4">
      <c r="A387" s="2"/>
      <c r="B387" s="99"/>
      <c r="C387" s="76"/>
      <c r="F387" s="7"/>
      <c r="G387" s="76"/>
      <c r="J387" s="7"/>
      <c r="K387" s="76"/>
      <c r="O387" s="76"/>
      <c r="S387" s="76"/>
    </row>
    <row r="388" spans="1:19" ht="12.75" customHeight="1" x14ac:dyDescent="0.4">
      <c r="A388" s="2"/>
      <c r="B388" s="99"/>
      <c r="C388" s="76"/>
      <c r="F388" s="7"/>
      <c r="G388" s="76"/>
      <c r="J388" s="7"/>
      <c r="K388" s="76"/>
      <c r="O388" s="76"/>
      <c r="S388" s="76"/>
    </row>
    <row r="389" spans="1:19" ht="12.75" customHeight="1" x14ac:dyDescent="0.4">
      <c r="A389" s="2"/>
      <c r="B389" s="99"/>
      <c r="C389" s="76"/>
      <c r="F389" s="7"/>
      <c r="G389" s="76"/>
      <c r="J389" s="7"/>
      <c r="K389" s="76"/>
      <c r="O389" s="76"/>
      <c r="S389" s="76"/>
    </row>
    <row r="390" spans="1:19" ht="12.75" customHeight="1" x14ac:dyDescent="0.4">
      <c r="A390" s="2"/>
      <c r="B390" s="99"/>
      <c r="C390" s="76"/>
      <c r="F390" s="7"/>
      <c r="G390" s="76"/>
      <c r="J390" s="7"/>
      <c r="K390" s="76"/>
      <c r="O390" s="76"/>
      <c r="S390" s="76"/>
    </row>
    <row r="391" spans="1:19" ht="12.75" customHeight="1" x14ac:dyDescent="0.4">
      <c r="A391" s="2"/>
      <c r="B391" s="99"/>
      <c r="C391" s="76"/>
      <c r="F391" s="7"/>
      <c r="G391" s="76"/>
      <c r="J391" s="7"/>
      <c r="K391" s="76"/>
      <c r="O391" s="76"/>
      <c r="S391" s="76"/>
    </row>
    <row r="392" spans="1:19" ht="12.75" customHeight="1" x14ac:dyDescent="0.4">
      <c r="A392" s="2"/>
      <c r="B392" s="99"/>
      <c r="C392" s="76"/>
      <c r="F392" s="7"/>
      <c r="G392" s="76"/>
      <c r="J392" s="7"/>
      <c r="K392" s="76"/>
      <c r="O392" s="76"/>
      <c r="S392" s="76"/>
    </row>
    <row r="393" spans="1:19" ht="12.75" customHeight="1" x14ac:dyDescent="0.4">
      <c r="A393" s="2"/>
      <c r="B393" s="99"/>
      <c r="C393" s="76"/>
      <c r="F393" s="7"/>
      <c r="G393" s="76"/>
      <c r="J393" s="7"/>
      <c r="K393" s="76"/>
      <c r="O393" s="76"/>
      <c r="S393" s="76"/>
    </row>
    <row r="394" spans="1:19" ht="12.75" customHeight="1" x14ac:dyDescent="0.4">
      <c r="A394" s="2"/>
      <c r="B394" s="99"/>
      <c r="C394" s="76"/>
      <c r="F394" s="7"/>
      <c r="G394" s="76"/>
      <c r="J394" s="7"/>
      <c r="K394" s="76"/>
      <c r="O394" s="76"/>
      <c r="S394" s="76"/>
    </row>
    <row r="395" spans="1:19" ht="12.75" customHeight="1" x14ac:dyDescent="0.4">
      <c r="A395" s="2"/>
      <c r="B395" s="99"/>
      <c r="C395" s="76"/>
      <c r="F395" s="7"/>
      <c r="G395" s="76"/>
      <c r="J395" s="7"/>
      <c r="K395" s="76"/>
      <c r="O395" s="76"/>
      <c r="S395" s="76"/>
    </row>
    <row r="396" spans="1:19" ht="12.75" customHeight="1" x14ac:dyDescent="0.4">
      <c r="A396" s="2"/>
      <c r="B396" s="99"/>
      <c r="C396" s="76"/>
      <c r="F396" s="7"/>
      <c r="G396" s="76"/>
      <c r="J396" s="7"/>
      <c r="K396" s="76"/>
      <c r="O396" s="76"/>
      <c r="S396" s="76"/>
    </row>
    <row r="397" spans="1:19" ht="12.75" customHeight="1" x14ac:dyDescent="0.4">
      <c r="A397" s="2"/>
      <c r="B397" s="99"/>
      <c r="C397" s="76"/>
      <c r="F397" s="7"/>
      <c r="G397" s="76"/>
      <c r="J397" s="7"/>
      <c r="K397" s="76"/>
      <c r="O397" s="76"/>
      <c r="S397" s="76"/>
    </row>
    <row r="398" spans="1:19" ht="12.75" customHeight="1" x14ac:dyDescent="0.4">
      <c r="A398" s="2"/>
      <c r="B398" s="99"/>
      <c r="C398" s="76"/>
      <c r="F398" s="7"/>
      <c r="G398" s="76"/>
      <c r="J398" s="7"/>
      <c r="K398" s="76"/>
      <c r="O398" s="76"/>
      <c r="S398" s="76"/>
    </row>
    <row r="399" spans="1:19" ht="12.75" customHeight="1" x14ac:dyDescent="0.4">
      <c r="A399" s="2"/>
      <c r="B399" s="99"/>
      <c r="C399" s="76"/>
      <c r="F399" s="7"/>
      <c r="G399" s="76"/>
      <c r="J399" s="7"/>
      <c r="K399" s="76"/>
      <c r="O399" s="76"/>
      <c r="S399" s="76"/>
    </row>
    <row r="400" spans="1:19" ht="12.75" customHeight="1" x14ac:dyDescent="0.4">
      <c r="A400" s="2"/>
      <c r="B400" s="99"/>
      <c r="C400" s="76"/>
      <c r="F400" s="7"/>
      <c r="G400" s="76"/>
      <c r="J400" s="7"/>
      <c r="K400" s="76"/>
      <c r="O400" s="76"/>
      <c r="S400" s="76"/>
    </row>
    <row r="401" spans="1:19" ht="12.75" customHeight="1" x14ac:dyDescent="0.4">
      <c r="A401" s="2"/>
      <c r="B401" s="99"/>
      <c r="C401" s="76"/>
      <c r="F401" s="7"/>
      <c r="G401" s="76"/>
      <c r="J401" s="7"/>
      <c r="K401" s="76"/>
      <c r="O401" s="76"/>
      <c r="S401" s="76"/>
    </row>
    <row r="402" spans="1:19" ht="12.75" customHeight="1" x14ac:dyDescent="0.4">
      <c r="A402" s="2"/>
      <c r="B402" s="99"/>
      <c r="C402" s="76"/>
      <c r="F402" s="7"/>
      <c r="G402" s="76"/>
      <c r="J402" s="7"/>
      <c r="K402" s="76"/>
      <c r="O402" s="76"/>
      <c r="S402" s="76"/>
    </row>
    <row r="403" spans="1:19" ht="12.75" customHeight="1" x14ac:dyDescent="0.4">
      <c r="A403" s="2"/>
      <c r="B403" s="99"/>
      <c r="C403" s="76"/>
      <c r="F403" s="7"/>
      <c r="G403" s="76"/>
      <c r="J403" s="7"/>
      <c r="K403" s="76"/>
      <c r="O403" s="76"/>
      <c r="S403" s="76"/>
    </row>
    <row r="404" spans="1:19" ht="12.75" customHeight="1" x14ac:dyDescent="0.4">
      <c r="A404" s="2"/>
      <c r="B404" s="99"/>
      <c r="C404" s="76"/>
      <c r="F404" s="7"/>
      <c r="G404" s="76"/>
      <c r="J404" s="7"/>
      <c r="K404" s="76"/>
      <c r="O404" s="76"/>
      <c r="S404" s="76"/>
    </row>
    <row r="405" spans="1:19" ht="12.75" customHeight="1" x14ac:dyDescent="0.4">
      <c r="A405" s="2"/>
      <c r="B405" s="99"/>
      <c r="C405" s="76"/>
      <c r="F405" s="7"/>
      <c r="G405" s="76"/>
      <c r="J405" s="7"/>
      <c r="K405" s="76"/>
      <c r="O405" s="76"/>
      <c r="S405" s="76"/>
    </row>
    <row r="406" spans="1:19" ht="12.75" customHeight="1" x14ac:dyDescent="0.4">
      <c r="A406" s="2"/>
      <c r="B406" s="99"/>
      <c r="C406" s="76"/>
      <c r="F406" s="7"/>
      <c r="G406" s="76"/>
      <c r="J406" s="7"/>
      <c r="K406" s="76"/>
      <c r="O406" s="76"/>
      <c r="S406" s="76"/>
    </row>
    <row r="407" spans="1:19" ht="12.75" customHeight="1" x14ac:dyDescent="0.4">
      <c r="A407" s="2"/>
      <c r="B407" s="99"/>
      <c r="C407" s="76"/>
      <c r="F407" s="7"/>
      <c r="G407" s="76"/>
      <c r="J407" s="7"/>
      <c r="K407" s="76"/>
      <c r="O407" s="76"/>
      <c r="S407" s="76"/>
    </row>
    <row r="408" spans="1:19" ht="12.75" customHeight="1" x14ac:dyDescent="0.4">
      <c r="A408" s="2"/>
      <c r="B408" s="99"/>
      <c r="C408" s="76"/>
      <c r="F408" s="7"/>
      <c r="G408" s="76"/>
      <c r="J408" s="7"/>
      <c r="K408" s="76"/>
      <c r="O408" s="76"/>
      <c r="S408" s="76"/>
    </row>
    <row r="409" spans="1:19" ht="12.75" customHeight="1" x14ac:dyDescent="0.4">
      <c r="A409" s="2"/>
      <c r="B409" s="99"/>
      <c r="C409" s="76"/>
      <c r="F409" s="7"/>
      <c r="G409" s="76"/>
      <c r="J409" s="7"/>
      <c r="K409" s="76"/>
      <c r="O409" s="76"/>
      <c r="S409" s="76"/>
    </row>
    <row r="410" spans="1:19" ht="12.75" customHeight="1" x14ac:dyDescent="0.4">
      <c r="A410" s="2"/>
      <c r="B410" s="99"/>
      <c r="C410" s="76"/>
      <c r="F410" s="7"/>
      <c r="G410" s="76"/>
      <c r="J410" s="7"/>
      <c r="K410" s="76"/>
      <c r="O410" s="76"/>
      <c r="S410" s="76"/>
    </row>
    <row r="411" spans="1:19" ht="12.75" customHeight="1" x14ac:dyDescent="0.4">
      <c r="A411" s="2"/>
      <c r="B411" s="99"/>
      <c r="C411" s="76"/>
      <c r="F411" s="7"/>
      <c r="G411" s="76"/>
      <c r="J411" s="7"/>
      <c r="K411" s="76"/>
      <c r="O411" s="76"/>
      <c r="S411" s="76"/>
    </row>
    <row r="412" spans="1:19" ht="12.75" customHeight="1" x14ac:dyDescent="0.4">
      <c r="A412" s="2"/>
      <c r="B412" s="99"/>
      <c r="C412" s="76"/>
      <c r="F412" s="7"/>
      <c r="G412" s="76"/>
      <c r="J412" s="7"/>
      <c r="K412" s="76"/>
      <c r="O412" s="76"/>
      <c r="S412" s="76"/>
    </row>
    <row r="413" spans="1:19" ht="12.75" customHeight="1" x14ac:dyDescent="0.4">
      <c r="A413" s="2"/>
      <c r="B413" s="99"/>
      <c r="C413" s="76"/>
      <c r="F413" s="7"/>
      <c r="G413" s="76"/>
      <c r="J413" s="7"/>
      <c r="K413" s="76"/>
      <c r="O413" s="76"/>
      <c r="S413" s="76"/>
    </row>
    <row r="414" spans="1:19" ht="12.75" customHeight="1" x14ac:dyDescent="0.4">
      <c r="A414" s="2"/>
      <c r="B414" s="99"/>
      <c r="C414" s="76"/>
      <c r="F414" s="7"/>
      <c r="G414" s="76"/>
      <c r="J414" s="7"/>
      <c r="K414" s="76"/>
      <c r="O414" s="76"/>
      <c r="S414" s="76"/>
    </row>
    <row r="415" spans="1:19" ht="12.75" customHeight="1" x14ac:dyDescent="0.4">
      <c r="A415" s="2"/>
      <c r="B415" s="99"/>
      <c r="C415" s="76"/>
      <c r="F415" s="7"/>
      <c r="G415" s="76"/>
      <c r="J415" s="7"/>
      <c r="K415" s="76"/>
      <c r="O415" s="76"/>
      <c r="S415" s="76"/>
    </row>
    <row r="416" spans="1:19" ht="12.75" customHeight="1" x14ac:dyDescent="0.4">
      <c r="A416" s="2"/>
      <c r="B416" s="99"/>
      <c r="C416" s="76"/>
      <c r="F416" s="7"/>
      <c r="G416" s="76"/>
      <c r="J416" s="7"/>
      <c r="K416" s="76"/>
      <c r="O416" s="76"/>
      <c r="S416" s="76"/>
    </row>
    <row r="417" spans="1:19" ht="12.75" customHeight="1" x14ac:dyDescent="0.4">
      <c r="A417" s="2"/>
      <c r="B417" s="99"/>
      <c r="C417" s="76"/>
      <c r="F417" s="7"/>
      <c r="G417" s="76"/>
      <c r="J417" s="7"/>
      <c r="K417" s="76"/>
      <c r="O417" s="76"/>
      <c r="S417" s="76"/>
    </row>
    <row r="418" spans="1:19" ht="12.75" customHeight="1" x14ac:dyDescent="0.4">
      <c r="A418" s="2"/>
      <c r="B418" s="99"/>
      <c r="C418" s="76"/>
      <c r="F418" s="7"/>
      <c r="G418" s="76"/>
      <c r="J418" s="7"/>
      <c r="K418" s="76"/>
      <c r="O418" s="76"/>
      <c r="S418" s="76"/>
    </row>
    <row r="419" spans="1:19" ht="12.75" customHeight="1" x14ac:dyDescent="0.4">
      <c r="A419" s="2"/>
      <c r="B419" s="99"/>
      <c r="C419" s="76"/>
      <c r="F419" s="7"/>
      <c r="G419" s="76"/>
      <c r="J419" s="7"/>
      <c r="K419" s="76"/>
      <c r="O419" s="76"/>
      <c r="S419" s="76"/>
    </row>
    <row r="420" spans="1:19" ht="12.75" customHeight="1" x14ac:dyDescent="0.4">
      <c r="A420" s="2"/>
      <c r="B420" s="99"/>
      <c r="C420" s="76"/>
      <c r="F420" s="7"/>
      <c r="G420" s="76"/>
      <c r="J420" s="7"/>
      <c r="K420" s="76"/>
      <c r="O420" s="76"/>
      <c r="S420" s="76"/>
    </row>
    <row r="421" spans="1:19" ht="12.75" customHeight="1" x14ac:dyDescent="0.4">
      <c r="A421" s="2"/>
      <c r="B421" s="99"/>
      <c r="C421" s="76"/>
      <c r="F421" s="7"/>
      <c r="G421" s="76"/>
      <c r="J421" s="7"/>
      <c r="K421" s="76"/>
      <c r="O421" s="76"/>
      <c r="S421" s="76"/>
    </row>
    <row r="422" spans="1:19" ht="12.75" customHeight="1" x14ac:dyDescent="0.4">
      <c r="A422" s="2"/>
      <c r="B422" s="99"/>
      <c r="C422" s="76"/>
      <c r="F422" s="7"/>
      <c r="G422" s="76"/>
      <c r="J422" s="7"/>
      <c r="K422" s="76"/>
      <c r="O422" s="76"/>
      <c r="S422" s="76"/>
    </row>
    <row r="423" spans="1:19" ht="12.75" customHeight="1" x14ac:dyDescent="0.4">
      <c r="A423" s="2"/>
      <c r="B423" s="99"/>
      <c r="C423" s="76"/>
      <c r="F423" s="7"/>
      <c r="G423" s="76"/>
      <c r="J423" s="7"/>
      <c r="K423" s="76"/>
      <c r="O423" s="76"/>
      <c r="S423" s="76"/>
    </row>
    <row r="424" spans="1:19" ht="12.75" customHeight="1" x14ac:dyDescent="0.4">
      <c r="A424" s="2"/>
      <c r="B424" s="99"/>
      <c r="C424" s="76"/>
      <c r="F424" s="7"/>
      <c r="G424" s="76"/>
      <c r="J424" s="7"/>
      <c r="K424" s="76"/>
      <c r="O424" s="76"/>
      <c r="S424" s="76"/>
    </row>
    <row r="425" spans="1:19" ht="12.75" customHeight="1" x14ac:dyDescent="0.4">
      <c r="A425" s="2"/>
      <c r="B425" s="99"/>
      <c r="C425" s="76"/>
      <c r="F425" s="7"/>
      <c r="G425" s="76"/>
      <c r="J425" s="7"/>
      <c r="K425" s="76"/>
      <c r="O425" s="76"/>
      <c r="S425" s="76"/>
    </row>
    <row r="426" spans="1:19" ht="12.75" customHeight="1" x14ac:dyDescent="0.4">
      <c r="A426" s="2"/>
      <c r="B426" s="99"/>
      <c r="C426" s="76"/>
      <c r="F426" s="7"/>
      <c r="G426" s="76"/>
      <c r="J426" s="7"/>
      <c r="K426" s="76"/>
      <c r="O426" s="76"/>
      <c r="S426" s="76"/>
    </row>
    <row r="427" spans="1:19" ht="12.75" customHeight="1" x14ac:dyDescent="0.4">
      <c r="A427" s="2"/>
      <c r="B427" s="99"/>
      <c r="C427" s="76"/>
      <c r="F427" s="7"/>
      <c r="G427" s="76"/>
      <c r="J427" s="7"/>
      <c r="K427" s="76"/>
      <c r="O427" s="76"/>
      <c r="S427" s="76"/>
    </row>
    <row r="428" spans="1:19" ht="12.75" customHeight="1" x14ac:dyDescent="0.4">
      <c r="A428" s="2"/>
      <c r="B428" s="99"/>
      <c r="C428" s="76"/>
      <c r="F428" s="7"/>
      <c r="G428" s="76"/>
      <c r="J428" s="7"/>
      <c r="K428" s="76"/>
      <c r="O428" s="76"/>
      <c r="S428" s="76"/>
    </row>
    <row r="429" spans="1:19" ht="12.75" customHeight="1" x14ac:dyDescent="0.4">
      <c r="A429" s="2"/>
      <c r="B429" s="99"/>
      <c r="C429" s="76"/>
      <c r="F429" s="7"/>
      <c r="G429" s="76"/>
      <c r="J429" s="7"/>
      <c r="K429" s="76"/>
      <c r="O429" s="76"/>
      <c r="S429" s="76"/>
    </row>
    <row r="430" spans="1:19" ht="12.75" customHeight="1" x14ac:dyDescent="0.4">
      <c r="A430" s="2"/>
      <c r="B430" s="99"/>
      <c r="C430" s="76"/>
      <c r="F430" s="7"/>
      <c r="G430" s="76"/>
      <c r="J430" s="7"/>
      <c r="K430" s="76"/>
      <c r="O430" s="76"/>
      <c r="S430" s="76"/>
    </row>
    <row r="431" spans="1:19" ht="12.75" customHeight="1" x14ac:dyDescent="0.4">
      <c r="A431" s="2"/>
      <c r="B431" s="99"/>
      <c r="C431" s="76"/>
      <c r="F431" s="7"/>
      <c r="G431" s="76"/>
      <c r="J431" s="7"/>
      <c r="K431" s="76"/>
      <c r="O431" s="76"/>
      <c r="S431" s="76"/>
    </row>
    <row r="432" spans="1:19" ht="12.75" customHeight="1" x14ac:dyDescent="0.4">
      <c r="A432" s="2"/>
      <c r="B432" s="99"/>
      <c r="C432" s="76"/>
      <c r="F432" s="7"/>
      <c r="G432" s="76"/>
      <c r="J432" s="7"/>
      <c r="K432" s="76"/>
      <c r="O432" s="76"/>
      <c r="S432" s="76"/>
    </row>
    <row r="433" spans="1:19" ht="12.75" customHeight="1" x14ac:dyDescent="0.4">
      <c r="A433" s="2"/>
      <c r="B433" s="99"/>
      <c r="C433" s="76"/>
      <c r="F433" s="7"/>
      <c r="G433" s="76"/>
      <c r="J433" s="7"/>
      <c r="K433" s="76"/>
      <c r="O433" s="76"/>
      <c r="S433" s="76"/>
    </row>
    <row r="434" spans="1:19" ht="12.75" customHeight="1" x14ac:dyDescent="0.4">
      <c r="A434" s="2"/>
      <c r="B434" s="99"/>
      <c r="C434" s="76"/>
      <c r="F434" s="7"/>
      <c r="G434" s="76"/>
      <c r="J434" s="7"/>
      <c r="K434" s="76"/>
      <c r="O434" s="76"/>
      <c r="S434" s="76"/>
    </row>
    <row r="435" spans="1:19" ht="12.75" customHeight="1" x14ac:dyDescent="0.4">
      <c r="A435" s="2"/>
      <c r="B435" s="99"/>
      <c r="C435" s="76"/>
      <c r="F435" s="7"/>
      <c r="G435" s="76"/>
      <c r="J435" s="7"/>
      <c r="K435" s="76"/>
      <c r="O435" s="76"/>
      <c r="S435" s="76"/>
    </row>
    <row r="436" spans="1:19" ht="12.75" customHeight="1" x14ac:dyDescent="0.4">
      <c r="A436" s="2"/>
      <c r="B436" s="99"/>
      <c r="C436" s="76"/>
      <c r="F436" s="7"/>
      <c r="G436" s="76"/>
      <c r="J436" s="7"/>
      <c r="K436" s="76"/>
      <c r="O436" s="76"/>
      <c r="S436" s="76"/>
    </row>
    <row r="437" spans="1:19" ht="12.75" customHeight="1" x14ac:dyDescent="0.4">
      <c r="A437" s="2"/>
      <c r="B437" s="99"/>
      <c r="C437" s="76"/>
      <c r="F437" s="7"/>
      <c r="G437" s="76"/>
      <c r="J437" s="7"/>
      <c r="K437" s="76"/>
      <c r="O437" s="76"/>
      <c r="S437" s="76"/>
    </row>
    <row r="438" spans="1:19" ht="12.75" customHeight="1" x14ac:dyDescent="0.4">
      <c r="A438" s="2"/>
      <c r="B438" s="99"/>
      <c r="C438" s="76"/>
      <c r="F438" s="7"/>
      <c r="G438" s="76"/>
      <c r="J438" s="7"/>
      <c r="K438" s="76"/>
      <c r="O438" s="76"/>
      <c r="S438" s="76"/>
    </row>
    <row r="439" spans="1:19" ht="12.75" customHeight="1" x14ac:dyDescent="0.4">
      <c r="A439" s="2"/>
      <c r="B439" s="99"/>
      <c r="C439" s="76"/>
      <c r="F439" s="7"/>
      <c r="G439" s="76"/>
      <c r="J439" s="7"/>
      <c r="K439" s="76"/>
      <c r="O439" s="76"/>
      <c r="S439" s="76"/>
    </row>
    <row r="440" spans="1:19" ht="12.75" customHeight="1" x14ac:dyDescent="0.4">
      <c r="A440" s="2"/>
      <c r="B440" s="99"/>
      <c r="C440" s="76"/>
      <c r="F440" s="7"/>
      <c r="G440" s="76"/>
      <c r="J440" s="7"/>
      <c r="K440" s="76"/>
      <c r="O440" s="76"/>
      <c r="S440" s="76"/>
    </row>
    <row r="441" spans="1:19" ht="12.75" customHeight="1" x14ac:dyDescent="0.4">
      <c r="A441" s="2"/>
      <c r="B441" s="99"/>
      <c r="C441" s="76"/>
      <c r="F441" s="7"/>
      <c r="G441" s="76"/>
      <c r="J441" s="7"/>
      <c r="K441" s="76"/>
      <c r="O441" s="76"/>
      <c r="S441" s="76"/>
    </row>
    <row r="442" spans="1:19" ht="12.75" customHeight="1" x14ac:dyDescent="0.4">
      <c r="A442" s="2"/>
      <c r="B442" s="99"/>
      <c r="C442" s="76"/>
      <c r="F442" s="7"/>
      <c r="G442" s="76"/>
      <c r="J442" s="7"/>
      <c r="K442" s="76"/>
      <c r="O442" s="76"/>
      <c r="S442" s="76"/>
    </row>
    <row r="443" spans="1:19" ht="12.75" customHeight="1" x14ac:dyDescent="0.4">
      <c r="A443" s="2"/>
      <c r="B443" s="99"/>
      <c r="C443" s="76"/>
      <c r="F443" s="7"/>
      <c r="G443" s="76"/>
      <c r="J443" s="7"/>
      <c r="K443" s="76"/>
      <c r="O443" s="76"/>
      <c r="S443" s="76"/>
    </row>
    <row r="444" spans="1:19" ht="12.75" customHeight="1" x14ac:dyDescent="0.4">
      <c r="A444" s="2"/>
      <c r="B444" s="99"/>
      <c r="C444" s="76"/>
      <c r="F444" s="7"/>
      <c r="G444" s="76"/>
      <c r="J444" s="7"/>
      <c r="K444" s="76"/>
      <c r="O444" s="76"/>
      <c r="S444" s="76"/>
    </row>
    <row r="445" spans="1:19" ht="12.75" customHeight="1" x14ac:dyDescent="0.4">
      <c r="A445" s="2"/>
      <c r="B445" s="99"/>
      <c r="C445" s="76"/>
      <c r="F445" s="7"/>
      <c r="G445" s="76"/>
      <c r="J445" s="7"/>
      <c r="K445" s="76"/>
      <c r="O445" s="76"/>
      <c r="S445" s="76"/>
    </row>
    <row r="446" spans="1:19" ht="12.75" customHeight="1" x14ac:dyDescent="0.4">
      <c r="A446" s="2"/>
      <c r="B446" s="99"/>
      <c r="C446" s="76"/>
      <c r="F446" s="7"/>
      <c r="G446" s="76"/>
      <c r="J446" s="7"/>
      <c r="K446" s="76"/>
      <c r="O446" s="76"/>
      <c r="S446" s="76"/>
    </row>
    <row r="447" spans="1:19" ht="12.75" customHeight="1" x14ac:dyDescent="0.4">
      <c r="A447" s="2"/>
      <c r="B447" s="99"/>
      <c r="C447" s="76"/>
      <c r="F447" s="7"/>
      <c r="G447" s="76"/>
      <c r="J447" s="7"/>
      <c r="K447" s="76"/>
      <c r="O447" s="76"/>
      <c r="S447" s="76"/>
    </row>
    <row r="448" spans="1:19" ht="12.75" customHeight="1" x14ac:dyDescent="0.4">
      <c r="A448" s="2"/>
      <c r="B448" s="99"/>
      <c r="C448" s="76"/>
      <c r="F448" s="7"/>
      <c r="G448" s="76"/>
      <c r="J448" s="7"/>
      <c r="K448" s="76"/>
      <c r="O448" s="76"/>
      <c r="S448" s="76"/>
    </row>
    <row r="449" spans="1:19" ht="12.75" customHeight="1" x14ac:dyDescent="0.4">
      <c r="A449" s="2"/>
      <c r="B449" s="99"/>
      <c r="C449" s="76"/>
      <c r="F449" s="7"/>
      <c r="G449" s="76"/>
      <c r="J449" s="7"/>
      <c r="K449" s="76"/>
      <c r="O449" s="76"/>
      <c r="S449" s="76"/>
    </row>
    <row r="450" spans="1:19" ht="12.75" customHeight="1" x14ac:dyDescent="0.4">
      <c r="A450" s="2"/>
      <c r="B450" s="99"/>
      <c r="C450" s="76"/>
      <c r="F450" s="7"/>
      <c r="G450" s="76"/>
      <c r="J450" s="7"/>
      <c r="K450" s="76"/>
      <c r="O450" s="76"/>
      <c r="S450" s="76"/>
    </row>
    <row r="451" spans="1:19" ht="12.75" customHeight="1" x14ac:dyDescent="0.4">
      <c r="A451" s="2"/>
      <c r="B451" s="99"/>
      <c r="C451" s="76"/>
      <c r="F451" s="7"/>
      <c r="G451" s="76"/>
      <c r="J451" s="7"/>
      <c r="K451" s="76"/>
      <c r="O451" s="76"/>
      <c r="S451" s="76"/>
    </row>
    <row r="452" spans="1:19" ht="12.75" customHeight="1" x14ac:dyDescent="0.4">
      <c r="A452" s="2"/>
      <c r="B452" s="99"/>
      <c r="C452" s="76"/>
      <c r="F452" s="7"/>
      <c r="G452" s="76"/>
      <c r="J452" s="7"/>
      <c r="K452" s="76"/>
      <c r="O452" s="76"/>
      <c r="S452" s="76"/>
    </row>
    <row r="453" spans="1:19" ht="12.75" customHeight="1" x14ac:dyDescent="0.4">
      <c r="A453" s="2"/>
      <c r="B453" s="99"/>
      <c r="C453" s="76"/>
      <c r="F453" s="7"/>
      <c r="G453" s="76"/>
      <c r="J453" s="7"/>
      <c r="K453" s="76"/>
      <c r="O453" s="76"/>
      <c r="S453" s="76"/>
    </row>
    <row r="454" spans="1:19" ht="12.75" customHeight="1" x14ac:dyDescent="0.4">
      <c r="A454" s="2"/>
      <c r="B454" s="99"/>
      <c r="C454" s="76"/>
      <c r="F454" s="7"/>
      <c r="G454" s="76"/>
      <c r="J454" s="7"/>
      <c r="K454" s="76"/>
      <c r="O454" s="76"/>
      <c r="S454" s="76"/>
    </row>
    <row r="455" spans="1:19" ht="12.75" customHeight="1" x14ac:dyDescent="0.4">
      <c r="A455" s="2"/>
      <c r="B455" s="99"/>
      <c r="C455" s="76"/>
      <c r="F455" s="7"/>
      <c r="G455" s="76"/>
      <c r="J455" s="7"/>
      <c r="K455" s="76"/>
      <c r="O455" s="76"/>
      <c r="S455" s="76"/>
    </row>
    <row r="456" spans="1:19" ht="12.75" customHeight="1" x14ac:dyDescent="0.4">
      <c r="A456" s="2"/>
      <c r="B456" s="99"/>
      <c r="C456" s="76"/>
      <c r="F456" s="7"/>
      <c r="G456" s="76"/>
      <c r="J456" s="7"/>
      <c r="K456" s="76"/>
      <c r="O456" s="76"/>
      <c r="S456" s="76"/>
    </row>
    <row r="457" spans="1:19" ht="12.75" customHeight="1" x14ac:dyDescent="0.4">
      <c r="A457" s="2"/>
      <c r="B457" s="99"/>
      <c r="C457" s="76"/>
      <c r="F457" s="7"/>
      <c r="G457" s="76"/>
      <c r="J457" s="7"/>
      <c r="K457" s="76"/>
      <c r="O457" s="76"/>
      <c r="S457" s="76"/>
    </row>
    <row r="458" spans="1:19" ht="12.75" customHeight="1" x14ac:dyDescent="0.4">
      <c r="A458" s="2"/>
      <c r="B458" s="99"/>
      <c r="C458" s="76"/>
      <c r="F458" s="7"/>
      <c r="G458" s="76"/>
      <c r="J458" s="7"/>
      <c r="K458" s="76"/>
      <c r="O458" s="76"/>
      <c r="S458" s="76"/>
    </row>
    <row r="459" spans="1:19" ht="12.75" customHeight="1" x14ac:dyDescent="0.4">
      <c r="A459" s="2"/>
      <c r="B459" s="99"/>
      <c r="C459" s="76"/>
      <c r="F459" s="7"/>
      <c r="G459" s="76"/>
      <c r="J459" s="7"/>
      <c r="K459" s="76"/>
      <c r="O459" s="76"/>
      <c r="S459" s="76"/>
    </row>
    <row r="460" spans="1:19" ht="12.75" customHeight="1" x14ac:dyDescent="0.4">
      <c r="A460" s="2"/>
      <c r="B460" s="99"/>
      <c r="C460" s="76"/>
      <c r="F460" s="7"/>
      <c r="G460" s="76"/>
      <c r="J460" s="7"/>
      <c r="K460" s="76"/>
      <c r="O460" s="76"/>
      <c r="S460" s="76"/>
    </row>
    <row r="461" spans="1:19" ht="12.75" customHeight="1" x14ac:dyDescent="0.4">
      <c r="A461" s="2"/>
      <c r="B461" s="99"/>
      <c r="C461" s="76"/>
      <c r="F461" s="7"/>
      <c r="G461" s="76"/>
      <c r="J461" s="7"/>
      <c r="K461" s="76"/>
      <c r="O461" s="76"/>
      <c r="S461" s="76"/>
    </row>
    <row r="462" spans="1:19" ht="12.75" customHeight="1" x14ac:dyDescent="0.4">
      <c r="A462" s="2"/>
      <c r="B462" s="99"/>
      <c r="C462" s="76"/>
      <c r="F462" s="7"/>
      <c r="G462" s="76"/>
      <c r="J462" s="7"/>
      <c r="K462" s="76"/>
      <c r="O462" s="76"/>
      <c r="S462" s="76"/>
    </row>
    <row r="463" spans="1:19" ht="12.75" customHeight="1" x14ac:dyDescent="0.4">
      <c r="A463" s="2"/>
      <c r="B463" s="99"/>
      <c r="C463" s="76"/>
      <c r="F463" s="7"/>
      <c r="G463" s="76"/>
      <c r="J463" s="7"/>
      <c r="K463" s="76"/>
      <c r="O463" s="76"/>
      <c r="S463" s="76"/>
    </row>
    <row r="464" spans="1:19" ht="12.75" customHeight="1" x14ac:dyDescent="0.4">
      <c r="A464" s="2"/>
      <c r="B464" s="99"/>
      <c r="C464" s="76"/>
      <c r="F464" s="7"/>
      <c r="G464" s="76"/>
      <c r="J464" s="7"/>
      <c r="K464" s="76"/>
      <c r="O464" s="76"/>
      <c r="S464" s="76"/>
    </row>
    <row r="465" spans="1:19" ht="12.75" customHeight="1" x14ac:dyDescent="0.4">
      <c r="A465" s="2"/>
      <c r="B465" s="99"/>
      <c r="C465" s="76"/>
      <c r="F465" s="7"/>
      <c r="G465" s="76"/>
      <c r="J465" s="7"/>
      <c r="K465" s="76"/>
      <c r="O465" s="76"/>
      <c r="S465" s="76"/>
    </row>
    <row r="466" spans="1:19" ht="12.75" customHeight="1" x14ac:dyDescent="0.4">
      <c r="A466" s="2"/>
      <c r="B466" s="99"/>
      <c r="C466" s="76"/>
      <c r="F466" s="7"/>
      <c r="G466" s="76"/>
      <c r="J466" s="7"/>
      <c r="K466" s="76"/>
      <c r="O466" s="76"/>
      <c r="S466" s="76"/>
    </row>
    <row r="467" spans="1:19" ht="12.75" customHeight="1" x14ac:dyDescent="0.4">
      <c r="A467" s="2"/>
      <c r="B467" s="99"/>
      <c r="C467" s="76"/>
      <c r="F467" s="7"/>
      <c r="G467" s="76"/>
      <c r="J467" s="7"/>
      <c r="K467" s="76"/>
      <c r="O467" s="76"/>
      <c r="S467" s="76"/>
    </row>
    <row r="468" spans="1:19" ht="12.75" customHeight="1" x14ac:dyDescent="0.4">
      <c r="A468" s="2"/>
      <c r="B468" s="99"/>
      <c r="C468" s="76"/>
      <c r="F468" s="7"/>
      <c r="G468" s="76"/>
      <c r="J468" s="7"/>
      <c r="K468" s="76"/>
      <c r="O468" s="76"/>
      <c r="S468" s="76"/>
    </row>
    <row r="469" spans="1:19" ht="12.75" customHeight="1" x14ac:dyDescent="0.4">
      <c r="A469" s="2"/>
      <c r="B469" s="99"/>
      <c r="C469" s="76"/>
      <c r="F469" s="7"/>
      <c r="G469" s="76"/>
      <c r="J469" s="7"/>
      <c r="K469" s="76"/>
      <c r="O469" s="76"/>
      <c r="S469" s="76"/>
    </row>
    <row r="470" spans="1:19" ht="12.75" customHeight="1" x14ac:dyDescent="0.4">
      <c r="A470" s="2"/>
      <c r="B470" s="99"/>
      <c r="C470" s="76"/>
      <c r="F470" s="7"/>
      <c r="G470" s="76"/>
      <c r="J470" s="7"/>
      <c r="K470" s="76"/>
      <c r="O470" s="76"/>
      <c r="S470" s="76"/>
    </row>
    <row r="471" spans="1:19" ht="12.75" customHeight="1" x14ac:dyDescent="0.4">
      <c r="A471" s="2"/>
      <c r="B471" s="99"/>
      <c r="C471" s="76"/>
      <c r="F471" s="7"/>
      <c r="G471" s="76"/>
      <c r="J471" s="7"/>
      <c r="K471" s="76"/>
      <c r="O471" s="76"/>
      <c r="S471" s="76"/>
    </row>
    <row r="472" spans="1:19" ht="12.75" customHeight="1" x14ac:dyDescent="0.4">
      <c r="A472" s="2"/>
      <c r="B472" s="99"/>
      <c r="C472" s="76"/>
      <c r="F472" s="7"/>
      <c r="G472" s="76"/>
      <c r="J472" s="7"/>
      <c r="K472" s="76"/>
      <c r="O472" s="76"/>
      <c r="S472" s="76"/>
    </row>
    <row r="473" spans="1:19" ht="12.75" customHeight="1" x14ac:dyDescent="0.4">
      <c r="A473" s="2"/>
      <c r="B473" s="99"/>
      <c r="C473" s="76"/>
      <c r="F473" s="7"/>
      <c r="G473" s="76"/>
      <c r="J473" s="7"/>
      <c r="K473" s="76"/>
      <c r="O473" s="76"/>
      <c r="S473" s="76"/>
    </row>
    <row r="474" spans="1:19" ht="12.75" customHeight="1" x14ac:dyDescent="0.4">
      <c r="A474" s="2"/>
      <c r="B474" s="99"/>
      <c r="C474" s="76"/>
      <c r="F474" s="7"/>
      <c r="G474" s="76"/>
      <c r="J474" s="7"/>
      <c r="K474" s="76"/>
      <c r="O474" s="76"/>
      <c r="S474" s="76"/>
    </row>
    <row r="475" spans="1:19" ht="12.75" customHeight="1" x14ac:dyDescent="0.4">
      <c r="A475" s="2"/>
      <c r="B475" s="99"/>
      <c r="C475" s="76"/>
      <c r="F475" s="7"/>
      <c r="G475" s="76"/>
      <c r="J475" s="7"/>
      <c r="K475" s="76"/>
      <c r="O475" s="76"/>
      <c r="S475" s="76"/>
    </row>
    <row r="476" spans="1:19" ht="12.75" customHeight="1" x14ac:dyDescent="0.4">
      <c r="A476" s="2"/>
      <c r="B476" s="99"/>
      <c r="C476" s="76"/>
      <c r="F476" s="7"/>
      <c r="G476" s="76"/>
      <c r="J476" s="7"/>
      <c r="K476" s="76"/>
      <c r="O476" s="76"/>
      <c r="S476" s="76"/>
    </row>
    <row r="477" spans="1:19" ht="12.75" customHeight="1" x14ac:dyDescent="0.4">
      <c r="A477" s="2"/>
      <c r="B477" s="99"/>
      <c r="C477" s="76"/>
      <c r="F477" s="7"/>
      <c r="G477" s="76"/>
      <c r="J477" s="7"/>
      <c r="K477" s="76"/>
      <c r="O477" s="76"/>
      <c r="S477" s="76"/>
    </row>
    <row r="478" spans="1:19" ht="12.75" customHeight="1" x14ac:dyDescent="0.4">
      <c r="A478" s="2"/>
      <c r="B478" s="99"/>
      <c r="C478" s="76"/>
      <c r="F478" s="7"/>
      <c r="G478" s="76"/>
      <c r="J478" s="7"/>
      <c r="K478" s="76"/>
      <c r="O478" s="76"/>
      <c r="S478" s="76"/>
    </row>
    <row r="479" spans="1:19" ht="12.75" customHeight="1" x14ac:dyDescent="0.4">
      <c r="A479" s="2"/>
      <c r="B479" s="99"/>
      <c r="C479" s="76"/>
      <c r="F479" s="7"/>
      <c r="G479" s="76"/>
      <c r="J479" s="7"/>
      <c r="K479" s="76"/>
      <c r="O479" s="76"/>
      <c r="S479" s="76"/>
    </row>
    <row r="480" spans="1:19" ht="12.75" customHeight="1" x14ac:dyDescent="0.4">
      <c r="A480" s="2"/>
      <c r="B480" s="99"/>
      <c r="C480" s="76"/>
      <c r="F480" s="7"/>
      <c r="G480" s="76"/>
      <c r="J480" s="7"/>
      <c r="K480" s="76"/>
      <c r="O480" s="76"/>
      <c r="S480" s="76"/>
    </row>
    <row r="481" spans="1:19" ht="12.75" customHeight="1" x14ac:dyDescent="0.4">
      <c r="A481" s="2"/>
      <c r="B481" s="99"/>
      <c r="C481" s="76"/>
      <c r="F481" s="7"/>
      <c r="G481" s="76"/>
      <c r="J481" s="7"/>
      <c r="K481" s="76"/>
      <c r="O481" s="76"/>
      <c r="S481" s="76"/>
    </row>
    <row r="482" spans="1:19" ht="12.75" customHeight="1" x14ac:dyDescent="0.4">
      <c r="A482" s="2"/>
      <c r="B482" s="99"/>
      <c r="C482" s="76"/>
      <c r="F482" s="7"/>
      <c r="G482" s="76"/>
      <c r="J482" s="7"/>
      <c r="K482" s="76"/>
      <c r="O482" s="76"/>
      <c r="S482" s="76"/>
    </row>
    <row r="483" spans="1:19" ht="12.75" customHeight="1" x14ac:dyDescent="0.4">
      <c r="A483" s="2"/>
      <c r="B483" s="99"/>
      <c r="C483" s="76"/>
      <c r="F483" s="7"/>
      <c r="G483" s="76"/>
      <c r="J483" s="7"/>
      <c r="K483" s="76"/>
      <c r="O483" s="76"/>
      <c r="S483" s="76"/>
    </row>
    <row r="484" spans="1:19" ht="12.75" customHeight="1" x14ac:dyDescent="0.4">
      <c r="A484" s="2"/>
      <c r="B484" s="99"/>
      <c r="C484" s="76"/>
      <c r="F484" s="7"/>
      <c r="G484" s="76"/>
      <c r="J484" s="7"/>
      <c r="K484" s="76"/>
      <c r="O484" s="76"/>
      <c r="S484" s="76"/>
    </row>
    <row r="485" spans="1:19" ht="12.75" customHeight="1" x14ac:dyDescent="0.4">
      <c r="A485" s="2"/>
      <c r="B485" s="99"/>
      <c r="C485" s="76"/>
      <c r="F485" s="7"/>
      <c r="G485" s="76"/>
      <c r="J485" s="7"/>
      <c r="K485" s="76"/>
      <c r="O485" s="76"/>
      <c r="S485" s="76"/>
    </row>
    <row r="486" spans="1:19" ht="12.75" customHeight="1" x14ac:dyDescent="0.4">
      <c r="A486" s="2"/>
      <c r="B486" s="99"/>
      <c r="C486" s="76"/>
      <c r="F486" s="7"/>
      <c r="G486" s="76"/>
      <c r="J486" s="7"/>
      <c r="K486" s="76"/>
      <c r="O486" s="76"/>
      <c r="S486" s="76"/>
    </row>
    <row r="487" spans="1:19" ht="12.75" customHeight="1" x14ac:dyDescent="0.4">
      <c r="A487" s="2"/>
      <c r="B487" s="99"/>
      <c r="C487" s="76"/>
      <c r="F487" s="7"/>
      <c r="G487" s="76"/>
      <c r="J487" s="7"/>
      <c r="K487" s="76"/>
      <c r="O487" s="76"/>
      <c r="S487" s="76"/>
    </row>
    <row r="488" spans="1:19" ht="12.75" customHeight="1" x14ac:dyDescent="0.4">
      <c r="A488" s="2"/>
      <c r="B488" s="99"/>
      <c r="C488" s="76"/>
      <c r="F488" s="7"/>
      <c r="G488" s="76"/>
      <c r="J488" s="7"/>
      <c r="K488" s="76"/>
      <c r="O488" s="76"/>
      <c r="S488" s="76"/>
    </row>
    <row r="489" spans="1:19" ht="12.75" customHeight="1" x14ac:dyDescent="0.4">
      <c r="A489" s="2"/>
      <c r="B489" s="99"/>
      <c r="C489" s="76"/>
      <c r="F489" s="7"/>
      <c r="G489" s="76"/>
      <c r="J489" s="7"/>
      <c r="K489" s="76"/>
      <c r="O489" s="76"/>
      <c r="S489" s="76"/>
    </row>
    <row r="490" spans="1:19" ht="12.75" customHeight="1" x14ac:dyDescent="0.4">
      <c r="A490" s="2"/>
      <c r="B490" s="99"/>
      <c r="C490" s="76"/>
      <c r="F490" s="7"/>
      <c r="G490" s="76"/>
      <c r="J490" s="7"/>
      <c r="K490" s="76"/>
      <c r="O490" s="76"/>
      <c r="S490" s="76"/>
    </row>
    <row r="491" spans="1:19" ht="12.75" customHeight="1" x14ac:dyDescent="0.4">
      <c r="A491" s="2"/>
      <c r="B491" s="99"/>
      <c r="C491" s="76"/>
      <c r="F491" s="7"/>
      <c r="G491" s="76"/>
      <c r="J491" s="7"/>
      <c r="K491" s="76"/>
      <c r="O491" s="76"/>
      <c r="S491" s="76"/>
    </row>
    <row r="492" spans="1:19" ht="12.75" customHeight="1" x14ac:dyDescent="0.4">
      <c r="A492" s="2"/>
      <c r="B492" s="99"/>
      <c r="C492" s="76"/>
      <c r="F492" s="7"/>
      <c r="G492" s="76"/>
      <c r="J492" s="7"/>
      <c r="K492" s="76"/>
      <c r="O492" s="76"/>
      <c r="S492" s="76"/>
    </row>
    <row r="493" spans="1:19" ht="12.75" customHeight="1" x14ac:dyDescent="0.4">
      <c r="A493" s="2"/>
      <c r="B493" s="99"/>
      <c r="C493" s="76"/>
      <c r="F493" s="7"/>
      <c r="G493" s="76"/>
      <c r="J493" s="7"/>
      <c r="K493" s="76"/>
      <c r="O493" s="76"/>
      <c r="S493" s="76"/>
    </row>
    <row r="494" spans="1:19" ht="12.75" customHeight="1" x14ac:dyDescent="0.4">
      <c r="A494" s="2"/>
      <c r="B494" s="99"/>
      <c r="C494" s="76"/>
      <c r="F494" s="7"/>
      <c r="G494" s="76"/>
      <c r="J494" s="7"/>
      <c r="K494" s="76"/>
      <c r="O494" s="76"/>
      <c r="S494" s="76"/>
    </row>
    <row r="495" spans="1:19" ht="12.75" customHeight="1" x14ac:dyDescent="0.4">
      <c r="A495" s="2"/>
      <c r="B495" s="99"/>
      <c r="C495" s="76"/>
      <c r="F495" s="7"/>
      <c r="G495" s="76"/>
      <c r="J495" s="7"/>
      <c r="K495" s="76"/>
      <c r="O495" s="76"/>
      <c r="S495" s="76"/>
    </row>
    <row r="496" spans="1:19" ht="12.75" customHeight="1" x14ac:dyDescent="0.4">
      <c r="A496" s="2"/>
      <c r="B496" s="99"/>
      <c r="C496" s="76"/>
      <c r="F496" s="7"/>
      <c r="G496" s="76"/>
      <c r="J496" s="7"/>
      <c r="K496" s="76"/>
      <c r="O496" s="76"/>
      <c r="S496" s="76"/>
    </row>
    <row r="497" spans="1:19" ht="12.75" customHeight="1" x14ac:dyDescent="0.4">
      <c r="A497" s="2"/>
      <c r="B497" s="99"/>
      <c r="C497" s="76"/>
      <c r="F497" s="7"/>
      <c r="G497" s="76"/>
      <c r="J497" s="7"/>
      <c r="K497" s="76"/>
      <c r="O497" s="76"/>
      <c r="S497" s="76"/>
    </row>
    <row r="498" spans="1:19" ht="12.75" customHeight="1" x14ac:dyDescent="0.4">
      <c r="A498" s="2"/>
      <c r="B498" s="99"/>
      <c r="C498" s="76"/>
      <c r="F498" s="7"/>
      <c r="G498" s="76"/>
      <c r="J498" s="7"/>
      <c r="K498" s="76"/>
      <c r="O498" s="76"/>
      <c r="S498" s="76"/>
    </row>
    <row r="499" spans="1:19" ht="12.75" customHeight="1" x14ac:dyDescent="0.4">
      <c r="A499" s="2"/>
      <c r="B499" s="99"/>
      <c r="C499" s="76"/>
      <c r="F499" s="7"/>
      <c r="G499" s="76"/>
      <c r="J499" s="7"/>
      <c r="K499" s="76"/>
      <c r="O499" s="76"/>
      <c r="S499" s="76"/>
    </row>
    <row r="500" spans="1:19" ht="12.75" customHeight="1" x14ac:dyDescent="0.4">
      <c r="A500" s="2"/>
      <c r="B500" s="99"/>
      <c r="C500" s="76"/>
      <c r="F500" s="7"/>
      <c r="G500" s="76"/>
      <c r="J500" s="7"/>
      <c r="K500" s="76"/>
      <c r="O500" s="76"/>
      <c r="S500" s="76"/>
    </row>
    <row r="501" spans="1:19" ht="12.75" customHeight="1" x14ac:dyDescent="0.4">
      <c r="A501" s="2"/>
      <c r="B501" s="99"/>
      <c r="C501" s="76"/>
      <c r="F501" s="7"/>
      <c r="G501" s="76"/>
      <c r="J501" s="7"/>
      <c r="K501" s="76"/>
      <c r="O501" s="76"/>
      <c r="S501" s="76"/>
    </row>
    <row r="502" spans="1:19" ht="12.75" customHeight="1" x14ac:dyDescent="0.4">
      <c r="A502" s="2"/>
      <c r="B502" s="99"/>
      <c r="C502" s="76"/>
      <c r="F502" s="7"/>
      <c r="G502" s="76"/>
      <c r="J502" s="7"/>
      <c r="K502" s="76"/>
      <c r="O502" s="76"/>
      <c r="S502" s="76"/>
    </row>
    <row r="503" spans="1:19" ht="12.75" customHeight="1" x14ac:dyDescent="0.4">
      <c r="A503" s="2"/>
      <c r="B503" s="99"/>
      <c r="C503" s="76"/>
      <c r="F503" s="7"/>
      <c r="G503" s="76"/>
      <c r="J503" s="7"/>
      <c r="K503" s="76"/>
      <c r="O503" s="76"/>
      <c r="S503" s="76"/>
    </row>
    <row r="504" spans="1:19" ht="12.75" customHeight="1" x14ac:dyDescent="0.4">
      <c r="A504" s="2"/>
      <c r="B504" s="99"/>
      <c r="C504" s="76"/>
      <c r="F504" s="7"/>
      <c r="G504" s="76"/>
      <c r="J504" s="7"/>
      <c r="K504" s="76"/>
      <c r="O504" s="76"/>
      <c r="S504" s="76"/>
    </row>
    <row r="505" spans="1:19" ht="12.75" customHeight="1" x14ac:dyDescent="0.4">
      <c r="A505" s="2"/>
      <c r="B505" s="99"/>
      <c r="C505" s="76"/>
      <c r="F505" s="7"/>
      <c r="G505" s="76"/>
      <c r="J505" s="7"/>
      <c r="K505" s="76"/>
      <c r="O505" s="76"/>
      <c r="S505" s="76"/>
    </row>
    <row r="506" spans="1:19" ht="12.75" customHeight="1" x14ac:dyDescent="0.4">
      <c r="A506" s="2"/>
      <c r="B506" s="99"/>
      <c r="C506" s="76"/>
      <c r="F506" s="7"/>
      <c r="G506" s="76"/>
      <c r="J506" s="7"/>
      <c r="K506" s="76"/>
      <c r="O506" s="76"/>
      <c r="S506" s="76"/>
    </row>
    <row r="507" spans="1:19" ht="12.75" customHeight="1" x14ac:dyDescent="0.4">
      <c r="A507" s="2"/>
      <c r="B507" s="99"/>
      <c r="C507" s="76"/>
      <c r="F507" s="7"/>
      <c r="G507" s="76"/>
      <c r="J507" s="7"/>
      <c r="K507" s="76"/>
      <c r="O507" s="76"/>
      <c r="S507" s="76"/>
    </row>
    <row r="508" spans="1:19" ht="12.75" customHeight="1" x14ac:dyDescent="0.4">
      <c r="A508" s="2"/>
      <c r="B508" s="99"/>
      <c r="C508" s="76"/>
      <c r="F508" s="7"/>
      <c r="G508" s="76"/>
      <c r="J508" s="7"/>
      <c r="K508" s="76"/>
      <c r="O508" s="76"/>
      <c r="S508" s="76"/>
    </row>
    <row r="509" spans="1:19" ht="12.75" customHeight="1" x14ac:dyDescent="0.4">
      <c r="A509" s="2"/>
      <c r="B509" s="99"/>
      <c r="C509" s="76"/>
      <c r="F509" s="7"/>
      <c r="G509" s="76"/>
      <c r="J509" s="7"/>
      <c r="K509" s="76"/>
      <c r="O509" s="76"/>
      <c r="S509" s="76"/>
    </row>
    <row r="510" spans="1:19" ht="12.75" customHeight="1" x14ac:dyDescent="0.4">
      <c r="A510" s="2"/>
      <c r="B510" s="99"/>
      <c r="C510" s="76"/>
      <c r="F510" s="7"/>
      <c r="G510" s="76"/>
      <c r="J510" s="7"/>
      <c r="K510" s="76"/>
      <c r="O510" s="76"/>
      <c r="S510" s="76"/>
    </row>
    <row r="511" spans="1:19" ht="12.75" customHeight="1" x14ac:dyDescent="0.4">
      <c r="A511" s="2"/>
      <c r="B511" s="99"/>
      <c r="C511" s="76"/>
      <c r="F511" s="7"/>
      <c r="G511" s="76"/>
      <c r="J511" s="7"/>
      <c r="K511" s="76"/>
      <c r="O511" s="76"/>
      <c r="S511" s="76"/>
    </row>
    <row r="512" spans="1:19" ht="12.75" customHeight="1" x14ac:dyDescent="0.4">
      <c r="A512" s="2"/>
      <c r="B512" s="99"/>
      <c r="C512" s="76"/>
      <c r="F512" s="7"/>
      <c r="G512" s="76"/>
      <c r="J512" s="7"/>
      <c r="K512" s="76"/>
      <c r="O512" s="76"/>
      <c r="S512" s="76"/>
    </row>
    <row r="513" spans="1:19" ht="12.75" customHeight="1" x14ac:dyDescent="0.4">
      <c r="A513" s="2"/>
      <c r="B513" s="99"/>
      <c r="C513" s="76"/>
      <c r="F513" s="7"/>
      <c r="G513" s="76"/>
      <c r="J513" s="7"/>
      <c r="K513" s="76"/>
      <c r="O513" s="76"/>
      <c r="S513" s="76"/>
    </row>
    <row r="514" spans="1:19" ht="12.75" customHeight="1" x14ac:dyDescent="0.4">
      <c r="A514" s="2"/>
      <c r="B514" s="99"/>
      <c r="C514" s="76"/>
      <c r="F514" s="7"/>
      <c r="G514" s="76"/>
      <c r="J514" s="7"/>
      <c r="K514" s="76"/>
      <c r="O514" s="76"/>
      <c r="S514" s="76"/>
    </row>
    <row r="515" spans="1:19" ht="12.75" customHeight="1" x14ac:dyDescent="0.4">
      <c r="A515" s="2"/>
      <c r="B515" s="99"/>
      <c r="C515" s="76"/>
      <c r="F515" s="7"/>
      <c r="G515" s="76"/>
      <c r="J515" s="7"/>
      <c r="K515" s="76"/>
      <c r="O515" s="76"/>
      <c r="S515" s="76"/>
    </row>
    <row r="516" spans="1:19" ht="12.75" customHeight="1" x14ac:dyDescent="0.4">
      <c r="A516" s="2"/>
      <c r="B516" s="99"/>
      <c r="C516" s="76"/>
      <c r="F516" s="7"/>
      <c r="G516" s="76"/>
      <c r="J516" s="7"/>
      <c r="K516" s="76"/>
      <c r="O516" s="76"/>
      <c r="S516" s="76"/>
    </row>
    <row r="517" spans="1:19" ht="12.75" customHeight="1" x14ac:dyDescent="0.4">
      <c r="A517" s="2"/>
      <c r="B517" s="99"/>
      <c r="C517" s="76"/>
      <c r="F517" s="7"/>
      <c r="G517" s="76"/>
      <c r="J517" s="7"/>
      <c r="K517" s="76"/>
      <c r="O517" s="76"/>
      <c r="S517" s="76"/>
    </row>
    <row r="518" spans="1:19" ht="12.75" customHeight="1" x14ac:dyDescent="0.4">
      <c r="A518" s="2"/>
      <c r="B518" s="99"/>
      <c r="C518" s="76"/>
      <c r="F518" s="7"/>
      <c r="G518" s="76"/>
      <c r="J518" s="7"/>
      <c r="K518" s="76"/>
      <c r="O518" s="76"/>
      <c r="S518" s="76"/>
    </row>
    <row r="519" spans="1:19" ht="12.75" customHeight="1" x14ac:dyDescent="0.4">
      <c r="A519" s="2"/>
      <c r="B519" s="99"/>
      <c r="C519" s="76"/>
      <c r="F519" s="7"/>
      <c r="G519" s="76"/>
      <c r="J519" s="7"/>
      <c r="K519" s="76"/>
      <c r="O519" s="76"/>
      <c r="S519" s="76"/>
    </row>
    <row r="520" spans="1:19" ht="12.75" customHeight="1" x14ac:dyDescent="0.4">
      <c r="A520" s="2"/>
      <c r="B520" s="99"/>
      <c r="C520" s="76"/>
      <c r="F520" s="7"/>
      <c r="G520" s="76"/>
      <c r="J520" s="7"/>
      <c r="K520" s="76"/>
      <c r="O520" s="76"/>
      <c r="S520" s="76"/>
    </row>
    <row r="521" spans="1:19" ht="12.75" customHeight="1" x14ac:dyDescent="0.4">
      <c r="A521" s="2"/>
      <c r="B521" s="99"/>
      <c r="C521" s="76"/>
      <c r="F521" s="7"/>
      <c r="G521" s="76"/>
      <c r="J521" s="7"/>
      <c r="K521" s="76"/>
      <c r="O521" s="76"/>
      <c r="S521" s="76"/>
    </row>
    <row r="522" spans="1:19" ht="12.75" customHeight="1" x14ac:dyDescent="0.4">
      <c r="A522" s="2"/>
      <c r="B522" s="99"/>
      <c r="C522" s="76"/>
      <c r="F522" s="7"/>
      <c r="G522" s="76"/>
      <c r="J522" s="7"/>
      <c r="K522" s="76"/>
      <c r="O522" s="76"/>
      <c r="S522" s="76"/>
    </row>
    <row r="523" spans="1:19" ht="12.75" customHeight="1" x14ac:dyDescent="0.4">
      <c r="A523" s="2"/>
      <c r="B523" s="99"/>
      <c r="C523" s="76"/>
      <c r="F523" s="7"/>
      <c r="G523" s="76"/>
      <c r="J523" s="7"/>
      <c r="K523" s="76"/>
      <c r="O523" s="76"/>
      <c r="S523" s="76"/>
    </row>
    <row r="524" spans="1:19" ht="12.75" customHeight="1" x14ac:dyDescent="0.4">
      <c r="A524" s="2"/>
      <c r="B524" s="99"/>
      <c r="C524" s="76"/>
      <c r="F524" s="7"/>
      <c r="G524" s="76"/>
      <c r="J524" s="7"/>
      <c r="K524" s="76"/>
      <c r="O524" s="76"/>
      <c r="S524" s="76"/>
    </row>
    <row r="525" spans="1:19" ht="12.75" customHeight="1" x14ac:dyDescent="0.4">
      <c r="A525" s="2"/>
      <c r="B525" s="99"/>
      <c r="C525" s="76"/>
      <c r="F525" s="7"/>
      <c r="G525" s="76"/>
      <c r="J525" s="7"/>
      <c r="K525" s="76"/>
      <c r="O525" s="76"/>
      <c r="S525" s="76"/>
    </row>
    <row r="526" spans="1:19" ht="12.75" customHeight="1" x14ac:dyDescent="0.4">
      <c r="A526" s="2"/>
      <c r="B526" s="99"/>
      <c r="C526" s="76"/>
      <c r="F526" s="7"/>
      <c r="G526" s="76"/>
      <c r="J526" s="7"/>
      <c r="K526" s="76"/>
      <c r="O526" s="76"/>
      <c r="S526" s="76"/>
    </row>
    <row r="527" spans="1:19" ht="12.75" customHeight="1" x14ac:dyDescent="0.4">
      <c r="A527" s="2"/>
      <c r="B527" s="99"/>
      <c r="C527" s="76"/>
      <c r="F527" s="7"/>
      <c r="G527" s="76"/>
      <c r="J527" s="7"/>
      <c r="K527" s="76"/>
      <c r="O527" s="76"/>
      <c r="S527" s="76"/>
    </row>
    <row r="528" spans="1:19" ht="12.75" customHeight="1" x14ac:dyDescent="0.4">
      <c r="A528" s="2"/>
      <c r="B528" s="99"/>
      <c r="C528" s="76"/>
      <c r="F528" s="7"/>
      <c r="G528" s="76"/>
      <c r="J528" s="7"/>
      <c r="K528" s="76"/>
      <c r="O528" s="76"/>
      <c r="S528" s="76"/>
    </row>
    <row r="529" spans="1:19" ht="12.75" customHeight="1" x14ac:dyDescent="0.4">
      <c r="A529" s="2"/>
      <c r="B529" s="99"/>
      <c r="C529" s="76"/>
      <c r="F529" s="7"/>
      <c r="G529" s="76"/>
      <c r="J529" s="7"/>
      <c r="K529" s="76"/>
      <c r="O529" s="76"/>
      <c r="S529" s="76"/>
    </row>
    <row r="530" spans="1:19" ht="12.75" customHeight="1" x14ac:dyDescent="0.4">
      <c r="A530" s="2"/>
      <c r="B530" s="99"/>
      <c r="C530" s="76"/>
      <c r="F530" s="7"/>
      <c r="G530" s="76"/>
      <c r="J530" s="7"/>
      <c r="K530" s="76"/>
      <c r="O530" s="76"/>
      <c r="S530" s="76"/>
    </row>
    <row r="531" spans="1:19" ht="12.75" customHeight="1" x14ac:dyDescent="0.4">
      <c r="A531" s="2"/>
      <c r="B531" s="99"/>
      <c r="C531" s="76"/>
      <c r="F531" s="7"/>
      <c r="G531" s="76"/>
      <c r="J531" s="7"/>
      <c r="K531" s="76"/>
      <c r="O531" s="76"/>
      <c r="S531" s="76"/>
    </row>
    <row r="532" spans="1:19" ht="12.75" customHeight="1" x14ac:dyDescent="0.4">
      <c r="A532" s="2"/>
      <c r="B532" s="99"/>
      <c r="C532" s="76"/>
      <c r="F532" s="7"/>
      <c r="G532" s="76"/>
      <c r="J532" s="7"/>
      <c r="K532" s="76"/>
      <c r="O532" s="76"/>
      <c r="S532" s="76"/>
    </row>
    <row r="533" spans="1:19" ht="12.75" customHeight="1" x14ac:dyDescent="0.4">
      <c r="A533" s="2"/>
      <c r="B533" s="99"/>
      <c r="C533" s="76"/>
      <c r="F533" s="7"/>
      <c r="G533" s="76"/>
      <c r="J533" s="7"/>
      <c r="K533" s="76"/>
      <c r="O533" s="76"/>
      <c r="S533" s="76"/>
    </row>
    <row r="534" spans="1:19" ht="12.75" customHeight="1" x14ac:dyDescent="0.4">
      <c r="A534" s="2"/>
      <c r="B534" s="99"/>
      <c r="C534" s="76"/>
      <c r="F534" s="7"/>
      <c r="G534" s="76"/>
      <c r="J534" s="7"/>
      <c r="K534" s="76"/>
      <c r="O534" s="76"/>
      <c r="S534" s="76"/>
    </row>
    <row r="535" spans="1:19" ht="12.75" customHeight="1" x14ac:dyDescent="0.4">
      <c r="A535" s="2"/>
      <c r="B535" s="99"/>
      <c r="C535" s="76"/>
      <c r="F535" s="7"/>
      <c r="G535" s="76"/>
      <c r="J535" s="7"/>
      <c r="K535" s="76"/>
      <c r="O535" s="76"/>
      <c r="S535" s="76"/>
    </row>
    <row r="536" spans="1:19" ht="12.75" customHeight="1" x14ac:dyDescent="0.4">
      <c r="A536" s="2"/>
      <c r="B536" s="99"/>
      <c r="C536" s="76"/>
      <c r="F536" s="7"/>
      <c r="G536" s="76"/>
      <c r="J536" s="7"/>
      <c r="K536" s="76"/>
      <c r="O536" s="76"/>
      <c r="S536" s="76"/>
    </row>
    <row r="537" spans="1:19" ht="12.75" customHeight="1" x14ac:dyDescent="0.4">
      <c r="A537" s="2"/>
      <c r="B537" s="99"/>
      <c r="C537" s="76"/>
      <c r="F537" s="7"/>
      <c r="G537" s="76"/>
      <c r="J537" s="7"/>
      <c r="K537" s="76"/>
      <c r="O537" s="76"/>
      <c r="S537" s="76"/>
    </row>
    <row r="538" spans="1:19" ht="12.75" customHeight="1" x14ac:dyDescent="0.4">
      <c r="A538" s="2"/>
      <c r="B538" s="99"/>
      <c r="C538" s="76"/>
      <c r="F538" s="7"/>
      <c r="G538" s="76"/>
      <c r="J538" s="7"/>
      <c r="K538" s="76"/>
      <c r="O538" s="76"/>
      <c r="S538" s="76"/>
    </row>
    <row r="539" spans="1:19" ht="12.75" customHeight="1" x14ac:dyDescent="0.4">
      <c r="A539" s="2"/>
      <c r="B539" s="99"/>
      <c r="C539" s="76"/>
      <c r="F539" s="7"/>
      <c r="G539" s="76"/>
      <c r="J539" s="7"/>
      <c r="K539" s="76"/>
      <c r="O539" s="76"/>
      <c r="S539" s="76"/>
    </row>
    <row r="540" spans="1:19" ht="12.75" customHeight="1" x14ac:dyDescent="0.4">
      <c r="A540" s="2"/>
      <c r="B540" s="99"/>
      <c r="C540" s="76"/>
      <c r="F540" s="7"/>
      <c r="G540" s="76"/>
      <c r="J540" s="7"/>
      <c r="K540" s="76"/>
      <c r="O540" s="76"/>
      <c r="S540" s="76"/>
    </row>
    <row r="541" spans="1:19" ht="12.75" customHeight="1" x14ac:dyDescent="0.4">
      <c r="A541" s="2"/>
      <c r="B541" s="99"/>
      <c r="C541" s="76"/>
      <c r="F541" s="7"/>
      <c r="G541" s="76"/>
      <c r="J541" s="7"/>
      <c r="K541" s="76"/>
      <c r="O541" s="76"/>
      <c r="S541" s="76"/>
    </row>
    <row r="542" spans="1:19" ht="12.75" customHeight="1" x14ac:dyDescent="0.4">
      <c r="A542" s="2"/>
      <c r="B542" s="99"/>
      <c r="C542" s="76"/>
      <c r="F542" s="7"/>
      <c r="G542" s="76"/>
      <c r="J542" s="7"/>
      <c r="K542" s="76"/>
      <c r="O542" s="76"/>
      <c r="S542" s="76"/>
    </row>
    <row r="543" spans="1:19" ht="12.75" customHeight="1" x14ac:dyDescent="0.4">
      <c r="A543" s="2"/>
      <c r="B543" s="99"/>
      <c r="C543" s="76"/>
      <c r="F543" s="7"/>
      <c r="G543" s="76"/>
      <c r="J543" s="7"/>
      <c r="K543" s="76"/>
      <c r="O543" s="76"/>
      <c r="S543" s="76"/>
    </row>
    <row r="544" spans="1:19" ht="12.75" customHeight="1" x14ac:dyDescent="0.4">
      <c r="A544" s="2"/>
      <c r="B544" s="99"/>
      <c r="C544" s="76"/>
      <c r="F544" s="7"/>
      <c r="G544" s="76"/>
      <c r="J544" s="7"/>
      <c r="K544" s="76"/>
      <c r="O544" s="76"/>
      <c r="S544" s="76"/>
    </row>
    <row r="545" spans="1:19" ht="12.75" customHeight="1" x14ac:dyDescent="0.4">
      <c r="A545" s="2"/>
      <c r="B545" s="99"/>
      <c r="C545" s="76"/>
      <c r="F545" s="7"/>
      <c r="G545" s="76"/>
      <c r="J545" s="7"/>
      <c r="K545" s="76"/>
      <c r="O545" s="76"/>
      <c r="S545" s="76"/>
    </row>
    <row r="546" spans="1:19" ht="12.75" customHeight="1" x14ac:dyDescent="0.4">
      <c r="A546" s="2"/>
      <c r="B546" s="99"/>
      <c r="C546" s="76"/>
      <c r="F546" s="7"/>
      <c r="G546" s="76"/>
      <c r="J546" s="7"/>
      <c r="K546" s="76"/>
      <c r="O546" s="76"/>
      <c r="S546" s="76"/>
    </row>
    <row r="547" spans="1:19" ht="12.75" customHeight="1" x14ac:dyDescent="0.4">
      <c r="A547" s="2"/>
      <c r="B547" s="99"/>
      <c r="C547" s="76"/>
      <c r="F547" s="7"/>
      <c r="G547" s="76"/>
      <c r="J547" s="7"/>
      <c r="K547" s="76"/>
      <c r="O547" s="76"/>
      <c r="S547" s="76"/>
    </row>
    <row r="548" spans="1:19" ht="12.75" customHeight="1" x14ac:dyDescent="0.4">
      <c r="A548" s="2"/>
      <c r="B548" s="99"/>
      <c r="C548" s="76"/>
      <c r="F548" s="7"/>
      <c r="G548" s="76"/>
      <c r="J548" s="7"/>
      <c r="K548" s="76"/>
      <c r="O548" s="76"/>
      <c r="S548" s="76"/>
    </row>
    <row r="549" spans="1:19" ht="12.75" customHeight="1" x14ac:dyDescent="0.4">
      <c r="A549" s="2"/>
      <c r="B549" s="99"/>
      <c r="C549" s="76"/>
      <c r="F549" s="7"/>
      <c r="G549" s="76"/>
      <c r="J549" s="7"/>
      <c r="K549" s="76"/>
      <c r="O549" s="76"/>
      <c r="S549" s="76"/>
    </row>
    <row r="550" spans="1:19" ht="12.75" customHeight="1" x14ac:dyDescent="0.4">
      <c r="A550" s="2"/>
      <c r="B550" s="99"/>
      <c r="C550" s="76"/>
      <c r="F550" s="7"/>
      <c r="G550" s="76"/>
      <c r="J550" s="7"/>
      <c r="K550" s="76"/>
      <c r="O550" s="76"/>
      <c r="S550" s="76"/>
    </row>
    <row r="551" spans="1:19" ht="12.75" customHeight="1" x14ac:dyDescent="0.4">
      <c r="A551" s="2"/>
      <c r="B551" s="99"/>
      <c r="C551" s="76"/>
      <c r="F551" s="7"/>
      <c r="G551" s="76"/>
      <c r="J551" s="7"/>
      <c r="K551" s="76"/>
      <c r="O551" s="76"/>
      <c r="S551" s="76"/>
    </row>
    <row r="552" spans="1:19" ht="12.75" customHeight="1" x14ac:dyDescent="0.4">
      <c r="A552" s="2"/>
      <c r="B552" s="99"/>
      <c r="C552" s="76"/>
      <c r="F552" s="7"/>
      <c r="G552" s="76"/>
      <c r="J552" s="7"/>
      <c r="K552" s="76"/>
      <c r="O552" s="76"/>
      <c r="S552" s="76"/>
    </row>
    <row r="553" spans="1:19" ht="12.75" customHeight="1" x14ac:dyDescent="0.4">
      <c r="A553" s="2"/>
      <c r="B553" s="99"/>
      <c r="C553" s="76"/>
      <c r="F553" s="7"/>
      <c r="G553" s="76"/>
      <c r="J553" s="7"/>
      <c r="K553" s="76"/>
      <c r="O553" s="76"/>
      <c r="S553" s="76"/>
    </row>
    <row r="554" spans="1:19" ht="12.75" customHeight="1" x14ac:dyDescent="0.4">
      <c r="A554" s="2"/>
      <c r="B554" s="99"/>
      <c r="C554" s="76"/>
      <c r="F554" s="7"/>
      <c r="G554" s="76"/>
      <c r="J554" s="7"/>
      <c r="K554" s="76"/>
      <c r="O554" s="76"/>
      <c r="S554" s="76"/>
    </row>
    <row r="555" spans="1:19" ht="12.75" customHeight="1" x14ac:dyDescent="0.4">
      <c r="A555" s="2"/>
      <c r="B555" s="99"/>
      <c r="C555" s="76"/>
      <c r="F555" s="7"/>
      <c r="G555" s="76"/>
      <c r="J555" s="7"/>
      <c r="K555" s="76"/>
      <c r="O555" s="76"/>
      <c r="S555" s="76"/>
    </row>
    <row r="556" spans="1:19" ht="12.75" customHeight="1" x14ac:dyDescent="0.4">
      <c r="A556" s="2"/>
      <c r="B556" s="99"/>
      <c r="C556" s="76"/>
      <c r="F556" s="7"/>
      <c r="G556" s="76"/>
      <c r="J556" s="7"/>
      <c r="K556" s="76"/>
      <c r="O556" s="76"/>
      <c r="S556" s="76"/>
    </row>
    <row r="557" spans="1:19" ht="12.75" customHeight="1" x14ac:dyDescent="0.4">
      <c r="A557" s="2"/>
      <c r="B557" s="99"/>
      <c r="C557" s="76"/>
      <c r="F557" s="7"/>
      <c r="G557" s="76"/>
      <c r="J557" s="7"/>
      <c r="K557" s="76"/>
      <c r="O557" s="76"/>
      <c r="S557" s="76"/>
    </row>
    <row r="558" spans="1:19" ht="12.75" customHeight="1" x14ac:dyDescent="0.4">
      <c r="A558" s="2"/>
      <c r="B558" s="99"/>
      <c r="C558" s="76"/>
      <c r="F558" s="7"/>
      <c r="G558" s="76"/>
      <c r="J558" s="7"/>
      <c r="K558" s="76"/>
      <c r="O558" s="76"/>
      <c r="S558" s="76"/>
    </row>
    <row r="559" spans="1:19" ht="12.75" customHeight="1" x14ac:dyDescent="0.4">
      <c r="A559" s="2"/>
      <c r="B559" s="99"/>
      <c r="C559" s="76"/>
      <c r="F559" s="7"/>
      <c r="G559" s="76"/>
      <c r="J559" s="7"/>
      <c r="K559" s="76"/>
      <c r="O559" s="76"/>
      <c r="S559" s="76"/>
    </row>
    <row r="560" spans="1:19" ht="12.75" customHeight="1" x14ac:dyDescent="0.4">
      <c r="A560" s="2"/>
      <c r="B560" s="99"/>
      <c r="C560" s="76"/>
      <c r="F560" s="7"/>
      <c r="G560" s="76"/>
      <c r="J560" s="7"/>
      <c r="K560" s="76"/>
      <c r="O560" s="76"/>
      <c r="S560" s="76"/>
    </row>
    <row r="561" spans="1:19" ht="12.75" customHeight="1" x14ac:dyDescent="0.4">
      <c r="A561" s="2"/>
      <c r="B561" s="99"/>
      <c r="C561" s="76"/>
      <c r="F561" s="7"/>
      <c r="G561" s="76"/>
      <c r="J561" s="7"/>
      <c r="K561" s="76"/>
      <c r="O561" s="76"/>
      <c r="S561" s="76"/>
    </row>
    <row r="562" spans="1:19" ht="12.75" customHeight="1" x14ac:dyDescent="0.4">
      <c r="A562" s="2"/>
      <c r="B562" s="99"/>
      <c r="C562" s="76"/>
      <c r="F562" s="7"/>
      <c r="G562" s="76"/>
      <c r="J562" s="7"/>
      <c r="K562" s="76"/>
      <c r="O562" s="76"/>
      <c r="S562" s="76"/>
    </row>
    <row r="563" spans="1:19" ht="12.75" customHeight="1" x14ac:dyDescent="0.4">
      <c r="A563" s="2"/>
      <c r="B563" s="99"/>
      <c r="C563" s="76"/>
      <c r="F563" s="7"/>
      <c r="G563" s="76"/>
      <c r="J563" s="7"/>
      <c r="K563" s="76"/>
      <c r="O563" s="76"/>
      <c r="S563" s="76"/>
    </row>
    <row r="564" spans="1:19" ht="12.75" customHeight="1" x14ac:dyDescent="0.4">
      <c r="A564" s="2"/>
      <c r="B564" s="99"/>
      <c r="C564" s="76"/>
      <c r="F564" s="7"/>
      <c r="G564" s="76"/>
      <c r="J564" s="7"/>
      <c r="K564" s="76"/>
      <c r="O564" s="76"/>
      <c r="S564" s="76"/>
    </row>
    <row r="565" spans="1:19" ht="12.75" customHeight="1" x14ac:dyDescent="0.4">
      <c r="A565" s="2"/>
      <c r="B565" s="99"/>
      <c r="C565" s="76"/>
      <c r="F565" s="7"/>
      <c r="G565" s="76"/>
      <c r="J565" s="7"/>
      <c r="K565" s="76"/>
      <c r="O565" s="76"/>
      <c r="S565" s="76"/>
    </row>
    <row r="566" spans="1:19" ht="12.75" customHeight="1" x14ac:dyDescent="0.4">
      <c r="A566" s="2"/>
      <c r="B566" s="99"/>
      <c r="C566" s="76"/>
      <c r="F566" s="7"/>
      <c r="G566" s="76"/>
      <c r="J566" s="7"/>
      <c r="K566" s="76"/>
      <c r="O566" s="76"/>
      <c r="S566" s="76"/>
    </row>
    <row r="567" spans="1:19" ht="12.75" customHeight="1" x14ac:dyDescent="0.4">
      <c r="A567" s="2"/>
      <c r="B567" s="99"/>
      <c r="C567" s="76"/>
      <c r="F567" s="7"/>
      <c r="G567" s="76"/>
      <c r="J567" s="7"/>
      <c r="K567" s="76"/>
      <c r="O567" s="76"/>
      <c r="S567" s="76"/>
    </row>
    <row r="568" spans="1:19" ht="12.75" customHeight="1" x14ac:dyDescent="0.4">
      <c r="A568" s="2"/>
      <c r="B568" s="99"/>
      <c r="C568" s="76"/>
      <c r="F568" s="7"/>
      <c r="G568" s="76"/>
      <c r="J568" s="7"/>
      <c r="K568" s="76"/>
      <c r="O568" s="76"/>
      <c r="S568" s="76"/>
    </row>
    <row r="569" spans="1:19" ht="12.75" customHeight="1" x14ac:dyDescent="0.4">
      <c r="A569" s="2"/>
      <c r="B569" s="99"/>
      <c r="C569" s="76"/>
      <c r="F569" s="7"/>
      <c r="G569" s="76"/>
      <c r="J569" s="7"/>
      <c r="K569" s="76"/>
      <c r="O569" s="76"/>
      <c r="S569" s="76"/>
    </row>
    <row r="570" spans="1:19" ht="12.75" customHeight="1" x14ac:dyDescent="0.4">
      <c r="A570" s="2"/>
      <c r="B570" s="99"/>
      <c r="C570" s="76"/>
      <c r="F570" s="7"/>
      <c r="G570" s="76"/>
      <c r="J570" s="7"/>
      <c r="K570" s="76"/>
      <c r="O570" s="76"/>
      <c r="S570" s="76"/>
    </row>
    <row r="571" spans="1:19" ht="12.75" customHeight="1" x14ac:dyDescent="0.4">
      <c r="A571" s="2"/>
      <c r="B571" s="99"/>
      <c r="C571" s="76"/>
      <c r="F571" s="7"/>
      <c r="G571" s="76"/>
      <c r="J571" s="7"/>
      <c r="K571" s="76"/>
      <c r="O571" s="76"/>
      <c r="S571" s="76"/>
    </row>
    <row r="572" spans="1:19" ht="12.75" customHeight="1" x14ac:dyDescent="0.4">
      <c r="A572" s="2"/>
      <c r="B572" s="99"/>
      <c r="C572" s="76"/>
      <c r="F572" s="7"/>
      <c r="G572" s="76"/>
      <c r="J572" s="7"/>
      <c r="K572" s="76"/>
      <c r="O572" s="76"/>
      <c r="S572" s="76"/>
    </row>
    <row r="573" spans="1:19" ht="12.75" customHeight="1" x14ac:dyDescent="0.4">
      <c r="A573" s="2"/>
      <c r="B573" s="99"/>
      <c r="C573" s="76"/>
      <c r="F573" s="7"/>
      <c r="G573" s="76"/>
      <c r="J573" s="7"/>
      <c r="K573" s="76"/>
      <c r="O573" s="76"/>
      <c r="S573" s="76"/>
    </row>
    <row r="574" spans="1:19" ht="12.75" customHeight="1" x14ac:dyDescent="0.4">
      <c r="A574" s="2"/>
      <c r="B574" s="99"/>
      <c r="C574" s="76"/>
      <c r="F574" s="7"/>
      <c r="G574" s="76"/>
      <c r="J574" s="7"/>
      <c r="K574" s="76"/>
      <c r="O574" s="76"/>
      <c r="S574" s="76"/>
    </row>
    <row r="575" spans="1:19" ht="12.75" customHeight="1" x14ac:dyDescent="0.4">
      <c r="A575" s="2"/>
      <c r="B575" s="99"/>
      <c r="C575" s="76"/>
      <c r="F575" s="7"/>
      <c r="G575" s="76"/>
      <c r="J575" s="7"/>
      <c r="K575" s="76"/>
      <c r="O575" s="76"/>
      <c r="S575" s="76"/>
    </row>
    <row r="576" spans="1:19" ht="12.75" customHeight="1" x14ac:dyDescent="0.4">
      <c r="A576" s="2"/>
      <c r="B576" s="99"/>
      <c r="C576" s="76"/>
      <c r="F576" s="7"/>
      <c r="G576" s="76"/>
      <c r="J576" s="7"/>
      <c r="K576" s="76"/>
      <c r="O576" s="76"/>
      <c r="S576" s="76"/>
    </row>
    <row r="577" spans="1:19" ht="12.75" customHeight="1" x14ac:dyDescent="0.4">
      <c r="A577" s="2"/>
      <c r="B577" s="99"/>
      <c r="C577" s="76"/>
      <c r="F577" s="7"/>
      <c r="G577" s="76"/>
      <c r="J577" s="7"/>
      <c r="K577" s="76"/>
      <c r="O577" s="76"/>
      <c r="S577" s="76"/>
    </row>
    <row r="578" spans="1:19" ht="12.75" customHeight="1" x14ac:dyDescent="0.4">
      <c r="A578" s="2"/>
      <c r="B578" s="99"/>
      <c r="C578" s="76"/>
      <c r="F578" s="7"/>
      <c r="G578" s="76"/>
      <c r="J578" s="7"/>
      <c r="K578" s="76"/>
      <c r="O578" s="76"/>
      <c r="S578" s="76"/>
    </row>
    <row r="579" spans="1:19" ht="12.75" customHeight="1" x14ac:dyDescent="0.4">
      <c r="A579" s="2"/>
      <c r="B579" s="99"/>
      <c r="C579" s="76"/>
      <c r="F579" s="7"/>
      <c r="G579" s="76"/>
      <c r="J579" s="7"/>
      <c r="K579" s="76"/>
      <c r="O579" s="76"/>
      <c r="S579" s="76"/>
    </row>
    <row r="580" spans="1:19" ht="12.75" customHeight="1" x14ac:dyDescent="0.4">
      <c r="A580" s="2"/>
      <c r="B580" s="99"/>
      <c r="C580" s="76"/>
      <c r="F580" s="7"/>
      <c r="G580" s="76"/>
      <c r="J580" s="7"/>
      <c r="K580" s="76"/>
      <c r="O580" s="76"/>
      <c r="S580" s="76"/>
    </row>
    <row r="581" spans="1:19" ht="12.75" customHeight="1" x14ac:dyDescent="0.4">
      <c r="A581" s="2"/>
      <c r="B581" s="99"/>
      <c r="C581" s="76"/>
      <c r="F581" s="7"/>
      <c r="G581" s="76"/>
      <c r="J581" s="7"/>
      <c r="K581" s="76"/>
      <c r="O581" s="76"/>
      <c r="S581" s="76"/>
    </row>
    <row r="582" spans="1:19" ht="12.75" customHeight="1" x14ac:dyDescent="0.4">
      <c r="A582" s="2"/>
      <c r="B582" s="99"/>
      <c r="C582" s="76"/>
      <c r="F582" s="7"/>
      <c r="G582" s="76"/>
      <c r="J582" s="7"/>
      <c r="K582" s="76"/>
      <c r="O582" s="76"/>
      <c r="S582" s="76"/>
    </row>
    <row r="583" spans="1:19" ht="12.75" customHeight="1" x14ac:dyDescent="0.4">
      <c r="A583" s="2"/>
      <c r="B583" s="99"/>
      <c r="C583" s="76"/>
      <c r="F583" s="7"/>
      <c r="G583" s="76"/>
      <c r="J583" s="7"/>
      <c r="K583" s="76"/>
      <c r="O583" s="76"/>
      <c r="S583" s="76"/>
    </row>
    <row r="584" spans="1:19" ht="12.75" customHeight="1" x14ac:dyDescent="0.4">
      <c r="A584" s="2"/>
      <c r="B584" s="99"/>
      <c r="C584" s="76"/>
      <c r="F584" s="7"/>
      <c r="G584" s="76"/>
      <c r="J584" s="7"/>
      <c r="K584" s="76"/>
      <c r="O584" s="76"/>
      <c r="S584" s="76"/>
    </row>
    <row r="585" spans="1:19" ht="12.75" customHeight="1" x14ac:dyDescent="0.4">
      <c r="A585" s="2"/>
      <c r="B585" s="99"/>
      <c r="C585" s="76"/>
      <c r="F585" s="7"/>
      <c r="G585" s="76"/>
      <c r="J585" s="7"/>
      <c r="K585" s="76"/>
      <c r="O585" s="76"/>
      <c r="S585" s="76"/>
    </row>
    <row r="586" spans="1:19" ht="12.75" customHeight="1" x14ac:dyDescent="0.4">
      <c r="A586" s="2"/>
      <c r="B586" s="99"/>
      <c r="C586" s="76"/>
      <c r="F586" s="7"/>
      <c r="G586" s="76"/>
      <c r="J586" s="7"/>
      <c r="K586" s="76"/>
      <c r="O586" s="76"/>
      <c r="S586" s="76"/>
    </row>
    <row r="587" spans="1:19" ht="12.75" customHeight="1" x14ac:dyDescent="0.4">
      <c r="A587" s="2"/>
      <c r="B587" s="99"/>
      <c r="C587" s="76"/>
      <c r="F587" s="7"/>
      <c r="G587" s="76"/>
      <c r="J587" s="7"/>
      <c r="K587" s="76"/>
      <c r="O587" s="76"/>
      <c r="S587" s="76"/>
    </row>
    <row r="588" spans="1:19" ht="12.75" customHeight="1" x14ac:dyDescent="0.4">
      <c r="A588" s="2"/>
      <c r="B588" s="99"/>
      <c r="C588" s="76"/>
      <c r="F588" s="7"/>
      <c r="G588" s="76"/>
      <c r="J588" s="7"/>
      <c r="K588" s="76"/>
      <c r="O588" s="76"/>
      <c r="S588" s="76"/>
    </row>
    <row r="589" spans="1:19" ht="12.75" customHeight="1" x14ac:dyDescent="0.4">
      <c r="A589" s="2"/>
      <c r="B589" s="99"/>
      <c r="C589" s="76"/>
      <c r="F589" s="7"/>
      <c r="G589" s="76"/>
      <c r="J589" s="7"/>
      <c r="K589" s="76"/>
      <c r="O589" s="76"/>
      <c r="S589" s="76"/>
    </row>
    <row r="590" spans="1:19" ht="12.75" customHeight="1" x14ac:dyDescent="0.4">
      <c r="A590" s="2"/>
      <c r="B590" s="99"/>
      <c r="C590" s="76"/>
      <c r="F590" s="7"/>
      <c r="G590" s="76"/>
      <c r="J590" s="7"/>
      <c r="K590" s="76"/>
      <c r="O590" s="76"/>
      <c r="S590" s="76"/>
    </row>
    <row r="591" spans="1:19" ht="12.75" customHeight="1" x14ac:dyDescent="0.4">
      <c r="A591" s="2"/>
      <c r="B591" s="99"/>
      <c r="C591" s="76"/>
      <c r="F591" s="7"/>
      <c r="G591" s="76"/>
      <c r="J591" s="7"/>
      <c r="K591" s="76"/>
      <c r="O591" s="76"/>
      <c r="S591" s="76"/>
    </row>
    <row r="592" spans="1:19" ht="12.75" customHeight="1" x14ac:dyDescent="0.4">
      <c r="A592" s="2"/>
      <c r="B592" s="99"/>
      <c r="C592" s="76"/>
      <c r="F592" s="7"/>
      <c r="G592" s="76"/>
      <c r="J592" s="7"/>
      <c r="K592" s="76"/>
      <c r="O592" s="76"/>
      <c r="S592" s="76"/>
    </row>
    <row r="593" spans="1:19" ht="12.75" customHeight="1" x14ac:dyDescent="0.4">
      <c r="A593" s="2"/>
      <c r="B593" s="99"/>
      <c r="C593" s="76"/>
      <c r="F593" s="7"/>
      <c r="G593" s="76"/>
      <c r="J593" s="7"/>
      <c r="K593" s="76"/>
      <c r="O593" s="76"/>
      <c r="S593" s="76"/>
    </row>
    <row r="594" spans="1:19" ht="12.75" customHeight="1" x14ac:dyDescent="0.4">
      <c r="A594" s="2"/>
      <c r="B594" s="99"/>
      <c r="C594" s="76"/>
      <c r="F594" s="7"/>
      <c r="G594" s="76"/>
      <c r="J594" s="7"/>
      <c r="K594" s="76"/>
      <c r="O594" s="76"/>
      <c r="S594" s="76"/>
    </row>
    <row r="595" spans="1:19" ht="12.75" customHeight="1" x14ac:dyDescent="0.4">
      <c r="A595" s="2"/>
      <c r="B595" s="99"/>
      <c r="C595" s="76"/>
      <c r="F595" s="7"/>
      <c r="G595" s="76"/>
      <c r="J595" s="7"/>
      <c r="K595" s="76"/>
      <c r="O595" s="76"/>
      <c r="S595" s="76"/>
    </row>
    <row r="596" spans="1:19" ht="12.75" customHeight="1" x14ac:dyDescent="0.4">
      <c r="A596" s="2"/>
      <c r="B596" s="99"/>
      <c r="C596" s="76"/>
      <c r="F596" s="7"/>
      <c r="G596" s="76"/>
      <c r="J596" s="7"/>
      <c r="K596" s="76"/>
      <c r="O596" s="76"/>
      <c r="S596" s="76"/>
    </row>
    <row r="597" spans="1:19" ht="12.75" customHeight="1" x14ac:dyDescent="0.4">
      <c r="A597" s="2"/>
      <c r="B597" s="99"/>
      <c r="C597" s="76"/>
      <c r="F597" s="7"/>
      <c r="G597" s="76"/>
      <c r="J597" s="7"/>
      <c r="K597" s="76"/>
      <c r="O597" s="76"/>
      <c r="S597" s="76"/>
    </row>
    <row r="598" spans="1:19" ht="12.75" customHeight="1" x14ac:dyDescent="0.4">
      <c r="A598" s="2"/>
      <c r="B598" s="99"/>
      <c r="C598" s="76"/>
      <c r="F598" s="7"/>
      <c r="G598" s="76"/>
      <c r="J598" s="7"/>
      <c r="K598" s="76"/>
      <c r="O598" s="76"/>
      <c r="S598" s="76"/>
    </row>
    <row r="599" spans="1:19" ht="12.75" customHeight="1" x14ac:dyDescent="0.4">
      <c r="A599" s="2"/>
      <c r="B599" s="99"/>
      <c r="C599" s="76"/>
      <c r="F599" s="7"/>
      <c r="G599" s="76"/>
      <c r="J599" s="7"/>
      <c r="K599" s="76"/>
      <c r="O599" s="76"/>
      <c r="S599" s="76"/>
    </row>
    <row r="600" spans="1:19" ht="12.75" customHeight="1" x14ac:dyDescent="0.4">
      <c r="A600" s="2"/>
      <c r="B600" s="99"/>
      <c r="C600" s="76"/>
      <c r="F600" s="7"/>
      <c r="G600" s="76"/>
      <c r="J600" s="7"/>
      <c r="K600" s="76"/>
      <c r="O600" s="76"/>
      <c r="S600" s="76"/>
    </row>
    <row r="601" spans="1:19" ht="12.75" customHeight="1" x14ac:dyDescent="0.4">
      <c r="A601" s="2"/>
      <c r="B601" s="99"/>
      <c r="C601" s="76"/>
      <c r="F601" s="7"/>
      <c r="G601" s="76"/>
      <c r="J601" s="7"/>
      <c r="K601" s="76"/>
      <c r="O601" s="76"/>
      <c r="S601" s="76"/>
    </row>
    <row r="602" spans="1:19" ht="12.75" customHeight="1" x14ac:dyDescent="0.4">
      <c r="A602" s="2"/>
      <c r="B602" s="99"/>
      <c r="C602" s="76"/>
      <c r="F602" s="7"/>
      <c r="G602" s="76"/>
      <c r="J602" s="7"/>
      <c r="K602" s="76"/>
      <c r="O602" s="76"/>
      <c r="S602" s="76"/>
    </row>
    <row r="603" spans="1:19" ht="12.75" customHeight="1" x14ac:dyDescent="0.4">
      <c r="A603" s="2"/>
      <c r="B603" s="99"/>
      <c r="C603" s="76"/>
      <c r="F603" s="7"/>
      <c r="G603" s="76"/>
      <c r="J603" s="7"/>
      <c r="K603" s="76"/>
      <c r="O603" s="76"/>
      <c r="S603" s="76"/>
    </row>
    <row r="604" spans="1:19" ht="12.75" customHeight="1" x14ac:dyDescent="0.4">
      <c r="A604" s="2"/>
      <c r="B604" s="99"/>
      <c r="C604" s="76"/>
      <c r="F604" s="7"/>
      <c r="G604" s="76"/>
      <c r="J604" s="7"/>
      <c r="K604" s="76"/>
      <c r="O604" s="76"/>
      <c r="S604" s="76"/>
    </row>
    <row r="605" spans="1:19" ht="12.75" customHeight="1" x14ac:dyDescent="0.4">
      <c r="A605" s="2"/>
      <c r="B605" s="99"/>
      <c r="C605" s="76"/>
      <c r="F605" s="7"/>
      <c r="G605" s="76"/>
      <c r="J605" s="7"/>
      <c r="K605" s="76"/>
      <c r="O605" s="76"/>
      <c r="S605" s="76"/>
    </row>
    <row r="606" spans="1:19" ht="12.75" customHeight="1" x14ac:dyDescent="0.4">
      <c r="A606" s="2"/>
      <c r="B606" s="99"/>
      <c r="C606" s="76"/>
      <c r="F606" s="7"/>
      <c r="G606" s="76"/>
      <c r="J606" s="7"/>
      <c r="K606" s="76"/>
      <c r="O606" s="76"/>
      <c r="S606" s="76"/>
    </row>
    <row r="607" spans="1:19" ht="12.75" customHeight="1" x14ac:dyDescent="0.4">
      <c r="A607" s="2"/>
      <c r="B607" s="99"/>
      <c r="C607" s="76"/>
      <c r="F607" s="7"/>
      <c r="G607" s="76"/>
      <c r="J607" s="7"/>
      <c r="K607" s="76"/>
      <c r="O607" s="76"/>
      <c r="S607" s="76"/>
    </row>
    <row r="608" spans="1:19" ht="12.75" customHeight="1" x14ac:dyDescent="0.4">
      <c r="A608" s="2"/>
      <c r="B608" s="99"/>
      <c r="C608" s="76"/>
      <c r="F608" s="7"/>
      <c r="G608" s="76"/>
      <c r="J608" s="7"/>
      <c r="K608" s="76"/>
      <c r="O608" s="76"/>
      <c r="S608" s="76"/>
    </row>
    <row r="609" spans="1:19" ht="12.75" customHeight="1" x14ac:dyDescent="0.4">
      <c r="A609" s="2"/>
      <c r="B609" s="99"/>
      <c r="C609" s="76"/>
      <c r="F609" s="7"/>
      <c r="G609" s="76"/>
      <c r="J609" s="7"/>
      <c r="K609" s="76"/>
      <c r="O609" s="76"/>
      <c r="S609" s="76"/>
    </row>
    <row r="610" spans="1:19" ht="12.75" customHeight="1" x14ac:dyDescent="0.4">
      <c r="A610" s="2"/>
      <c r="B610" s="99"/>
      <c r="C610" s="76"/>
      <c r="F610" s="7"/>
      <c r="G610" s="76"/>
      <c r="J610" s="7"/>
      <c r="K610" s="76"/>
      <c r="O610" s="76"/>
      <c r="S610" s="76"/>
    </row>
    <row r="611" spans="1:19" ht="12.75" customHeight="1" x14ac:dyDescent="0.4">
      <c r="A611" s="2"/>
      <c r="B611" s="99"/>
      <c r="C611" s="76"/>
      <c r="F611" s="7"/>
      <c r="G611" s="76"/>
      <c r="J611" s="7"/>
      <c r="K611" s="76"/>
      <c r="O611" s="76"/>
      <c r="S611" s="76"/>
    </row>
    <row r="612" spans="1:19" ht="12.75" customHeight="1" x14ac:dyDescent="0.4">
      <c r="A612" s="2"/>
      <c r="B612" s="99"/>
      <c r="C612" s="76"/>
      <c r="F612" s="7"/>
      <c r="G612" s="76"/>
      <c r="J612" s="7"/>
      <c r="K612" s="76"/>
      <c r="O612" s="76"/>
      <c r="S612" s="76"/>
    </row>
    <row r="613" spans="1:19" ht="12.75" customHeight="1" x14ac:dyDescent="0.4">
      <c r="A613" s="2"/>
      <c r="B613" s="99"/>
      <c r="C613" s="76"/>
      <c r="F613" s="7"/>
      <c r="G613" s="76"/>
      <c r="J613" s="7"/>
      <c r="K613" s="76"/>
      <c r="O613" s="76"/>
      <c r="S613" s="76"/>
    </row>
    <row r="614" spans="1:19" ht="12.75" customHeight="1" x14ac:dyDescent="0.4">
      <c r="A614" s="2"/>
      <c r="B614" s="99"/>
      <c r="C614" s="76"/>
      <c r="F614" s="7"/>
      <c r="G614" s="76"/>
      <c r="J614" s="7"/>
      <c r="K614" s="76"/>
      <c r="O614" s="76"/>
      <c r="S614" s="76"/>
    </row>
    <row r="615" spans="1:19" ht="12.75" customHeight="1" x14ac:dyDescent="0.4">
      <c r="A615" s="2"/>
      <c r="B615" s="99"/>
      <c r="C615" s="76"/>
      <c r="F615" s="7"/>
      <c r="G615" s="76"/>
      <c r="J615" s="7"/>
      <c r="K615" s="76"/>
      <c r="O615" s="76"/>
      <c r="S615" s="76"/>
    </row>
    <row r="616" spans="1:19" ht="12.75" customHeight="1" x14ac:dyDescent="0.4">
      <c r="A616" s="2"/>
      <c r="B616" s="99"/>
      <c r="C616" s="76"/>
      <c r="F616" s="7"/>
      <c r="G616" s="76"/>
      <c r="J616" s="7"/>
      <c r="K616" s="76"/>
      <c r="O616" s="76"/>
      <c r="S616" s="76"/>
    </row>
    <row r="617" spans="1:19" ht="12.75" customHeight="1" x14ac:dyDescent="0.4">
      <c r="A617" s="2"/>
      <c r="B617" s="99"/>
      <c r="C617" s="76"/>
      <c r="F617" s="7"/>
      <c r="G617" s="76"/>
      <c r="J617" s="7"/>
      <c r="K617" s="76"/>
      <c r="O617" s="76"/>
      <c r="S617" s="76"/>
    </row>
    <row r="618" spans="1:19" ht="12.75" customHeight="1" x14ac:dyDescent="0.4">
      <c r="A618" s="2"/>
      <c r="B618" s="99"/>
      <c r="C618" s="76"/>
      <c r="F618" s="7"/>
      <c r="G618" s="76"/>
      <c r="J618" s="7"/>
      <c r="K618" s="76"/>
      <c r="O618" s="76"/>
      <c r="S618" s="76"/>
    </row>
    <row r="619" spans="1:19" ht="12.75" customHeight="1" x14ac:dyDescent="0.4">
      <c r="A619" s="2"/>
      <c r="B619" s="99"/>
      <c r="C619" s="76"/>
      <c r="F619" s="7"/>
      <c r="G619" s="76"/>
      <c r="J619" s="7"/>
      <c r="K619" s="76"/>
      <c r="O619" s="76"/>
      <c r="S619" s="76"/>
    </row>
    <row r="620" spans="1:19" ht="12.75" customHeight="1" x14ac:dyDescent="0.4">
      <c r="A620" s="2"/>
      <c r="B620" s="99"/>
      <c r="C620" s="76"/>
      <c r="F620" s="7"/>
      <c r="G620" s="76"/>
      <c r="J620" s="7"/>
      <c r="K620" s="76"/>
      <c r="O620" s="76"/>
      <c r="S620" s="76"/>
    </row>
    <row r="621" spans="1:19" ht="12.75" customHeight="1" x14ac:dyDescent="0.4">
      <c r="A621" s="2"/>
      <c r="B621" s="99"/>
      <c r="C621" s="76"/>
      <c r="F621" s="7"/>
      <c r="G621" s="76"/>
      <c r="J621" s="7"/>
      <c r="K621" s="76"/>
      <c r="O621" s="76"/>
      <c r="S621" s="76"/>
    </row>
    <row r="622" spans="1:19" ht="12.75" customHeight="1" x14ac:dyDescent="0.4">
      <c r="A622" s="2"/>
      <c r="B622" s="99"/>
      <c r="C622" s="76"/>
      <c r="F622" s="7"/>
      <c r="G622" s="76"/>
      <c r="J622" s="7"/>
      <c r="K622" s="76"/>
      <c r="O622" s="76"/>
      <c r="S622" s="76"/>
    </row>
    <row r="623" spans="1:19" ht="12.75" customHeight="1" x14ac:dyDescent="0.4">
      <c r="A623" s="2"/>
      <c r="B623" s="99"/>
      <c r="C623" s="76"/>
      <c r="F623" s="7"/>
      <c r="G623" s="76"/>
      <c r="J623" s="7"/>
      <c r="K623" s="76"/>
      <c r="O623" s="76"/>
      <c r="S623" s="76"/>
    </row>
    <row r="624" spans="1:19" ht="12.75" customHeight="1" x14ac:dyDescent="0.4">
      <c r="A624" s="2"/>
      <c r="B624" s="99"/>
      <c r="C624" s="76"/>
      <c r="F624" s="7"/>
      <c r="G624" s="76"/>
      <c r="J624" s="7"/>
      <c r="K624" s="76"/>
      <c r="O624" s="76"/>
      <c r="S624" s="76"/>
    </row>
    <row r="625" spans="1:19" ht="12.75" customHeight="1" x14ac:dyDescent="0.4">
      <c r="A625" s="2"/>
      <c r="B625" s="99"/>
      <c r="C625" s="76"/>
      <c r="F625" s="7"/>
      <c r="G625" s="76"/>
      <c r="J625" s="7"/>
      <c r="K625" s="76"/>
      <c r="O625" s="76"/>
      <c r="S625" s="76"/>
    </row>
    <row r="626" spans="1:19" ht="12.75" customHeight="1" x14ac:dyDescent="0.4">
      <c r="A626" s="2"/>
      <c r="B626" s="99"/>
      <c r="C626" s="76"/>
      <c r="F626" s="7"/>
      <c r="G626" s="76"/>
      <c r="J626" s="7"/>
      <c r="K626" s="76"/>
      <c r="O626" s="76"/>
      <c r="S626" s="76"/>
    </row>
    <row r="627" spans="1:19" ht="12.75" customHeight="1" x14ac:dyDescent="0.4">
      <c r="A627" s="2"/>
      <c r="B627" s="99"/>
      <c r="C627" s="76"/>
      <c r="F627" s="7"/>
      <c r="G627" s="76"/>
      <c r="J627" s="7"/>
      <c r="K627" s="76"/>
      <c r="O627" s="76"/>
      <c r="S627" s="76"/>
    </row>
    <row r="628" spans="1:19" ht="12.75" customHeight="1" x14ac:dyDescent="0.4">
      <c r="A628" s="2"/>
      <c r="B628" s="99"/>
      <c r="C628" s="76"/>
      <c r="F628" s="7"/>
      <c r="G628" s="76"/>
      <c r="J628" s="7"/>
      <c r="K628" s="76"/>
      <c r="O628" s="76"/>
      <c r="S628" s="76"/>
    </row>
    <row r="629" spans="1:19" ht="12.75" customHeight="1" x14ac:dyDescent="0.4">
      <c r="A629" s="2"/>
      <c r="B629" s="99"/>
      <c r="C629" s="76"/>
      <c r="F629" s="7"/>
      <c r="G629" s="76"/>
      <c r="J629" s="7"/>
      <c r="K629" s="76"/>
      <c r="O629" s="76"/>
      <c r="S629" s="76"/>
    </row>
    <row r="630" spans="1:19" ht="12.75" customHeight="1" x14ac:dyDescent="0.4">
      <c r="A630" s="2"/>
      <c r="B630" s="99"/>
      <c r="C630" s="76"/>
      <c r="F630" s="7"/>
      <c r="G630" s="76"/>
      <c r="J630" s="7"/>
      <c r="K630" s="76"/>
      <c r="O630" s="76"/>
      <c r="S630" s="76"/>
    </row>
    <row r="631" spans="1:19" ht="12.75" customHeight="1" x14ac:dyDescent="0.4">
      <c r="A631" s="2"/>
      <c r="B631" s="99"/>
      <c r="C631" s="76"/>
      <c r="F631" s="7"/>
      <c r="G631" s="76"/>
      <c r="J631" s="7"/>
      <c r="K631" s="76"/>
      <c r="O631" s="76"/>
      <c r="S631" s="76"/>
    </row>
    <row r="632" spans="1:19" ht="12.75" customHeight="1" x14ac:dyDescent="0.4">
      <c r="A632" s="2"/>
      <c r="B632" s="99"/>
      <c r="C632" s="76"/>
      <c r="F632" s="7"/>
      <c r="G632" s="76"/>
      <c r="J632" s="7"/>
      <c r="K632" s="76"/>
      <c r="O632" s="76"/>
      <c r="S632" s="76"/>
    </row>
    <row r="633" spans="1:19" ht="12.75" customHeight="1" x14ac:dyDescent="0.4">
      <c r="A633" s="2"/>
      <c r="B633" s="99"/>
      <c r="C633" s="76"/>
      <c r="F633" s="7"/>
      <c r="G633" s="76"/>
      <c r="J633" s="7"/>
      <c r="K633" s="76"/>
      <c r="O633" s="76"/>
      <c r="S633" s="76"/>
    </row>
    <row r="634" spans="1:19" ht="12.75" customHeight="1" x14ac:dyDescent="0.4">
      <c r="A634" s="2"/>
      <c r="B634" s="99"/>
      <c r="C634" s="76"/>
      <c r="F634" s="7"/>
      <c r="G634" s="76"/>
      <c r="J634" s="7"/>
      <c r="K634" s="76"/>
      <c r="O634" s="76"/>
      <c r="S634" s="76"/>
    </row>
    <row r="635" spans="1:19" ht="12.75" customHeight="1" x14ac:dyDescent="0.4">
      <c r="A635" s="2"/>
      <c r="B635" s="99"/>
      <c r="C635" s="76"/>
      <c r="F635" s="7"/>
      <c r="G635" s="76"/>
      <c r="J635" s="7"/>
      <c r="K635" s="76"/>
      <c r="O635" s="76"/>
      <c r="S635" s="76"/>
    </row>
    <row r="636" spans="1:19" ht="12.75" customHeight="1" x14ac:dyDescent="0.4">
      <c r="A636" s="2"/>
      <c r="B636" s="99"/>
      <c r="C636" s="76"/>
      <c r="F636" s="7"/>
      <c r="G636" s="76"/>
      <c r="J636" s="7"/>
      <c r="K636" s="76"/>
      <c r="O636" s="76"/>
      <c r="S636" s="76"/>
    </row>
    <row r="637" spans="1:19" ht="12.75" customHeight="1" x14ac:dyDescent="0.4">
      <c r="A637" s="2"/>
      <c r="B637" s="99"/>
      <c r="C637" s="76"/>
      <c r="F637" s="7"/>
      <c r="G637" s="76"/>
      <c r="J637" s="7"/>
      <c r="K637" s="76"/>
      <c r="O637" s="76"/>
      <c r="S637" s="76"/>
    </row>
    <row r="638" spans="1:19" ht="12.75" customHeight="1" x14ac:dyDescent="0.4">
      <c r="A638" s="2"/>
      <c r="B638" s="99"/>
      <c r="C638" s="76"/>
      <c r="F638" s="7"/>
      <c r="G638" s="76"/>
      <c r="J638" s="7"/>
      <c r="K638" s="76"/>
      <c r="O638" s="76"/>
      <c r="S638" s="76"/>
    </row>
    <row r="639" spans="1:19" ht="12.75" customHeight="1" x14ac:dyDescent="0.4">
      <c r="A639" s="2"/>
      <c r="B639" s="99"/>
      <c r="C639" s="76"/>
      <c r="F639" s="7"/>
      <c r="G639" s="76"/>
      <c r="J639" s="7"/>
      <c r="K639" s="76"/>
      <c r="O639" s="76"/>
      <c r="S639" s="76"/>
    </row>
    <row r="640" spans="1:19" ht="12.75" customHeight="1" x14ac:dyDescent="0.4">
      <c r="A640" s="2"/>
      <c r="B640" s="99"/>
      <c r="C640" s="76"/>
      <c r="F640" s="7"/>
      <c r="G640" s="76"/>
      <c r="J640" s="7"/>
      <c r="K640" s="76"/>
      <c r="O640" s="76"/>
      <c r="S640" s="76"/>
    </row>
    <row r="641" spans="1:19" ht="12.75" customHeight="1" x14ac:dyDescent="0.4">
      <c r="A641" s="2"/>
      <c r="B641" s="99"/>
      <c r="C641" s="76"/>
      <c r="F641" s="7"/>
      <c r="G641" s="76"/>
      <c r="J641" s="7"/>
      <c r="K641" s="76"/>
      <c r="O641" s="76"/>
      <c r="S641" s="76"/>
    </row>
    <row r="642" spans="1:19" ht="12.75" customHeight="1" x14ac:dyDescent="0.4">
      <c r="A642" s="2"/>
      <c r="B642" s="99"/>
      <c r="C642" s="76"/>
      <c r="F642" s="7"/>
      <c r="G642" s="76"/>
      <c r="J642" s="7"/>
      <c r="K642" s="76"/>
      <c r="O642" s="76"/>
      <c r="S642" s="76"/>
    </row>
    <row r="643" spans="1:19" ht="12.75" customHeight="1" x14ac:dyDescent="0.4">
      <c r="A643" s="2"/>
      <c r="B643" s="99"/>
      <c r="C643" s="76"/>
      <c r="F643" s="7"/>
      <c r="G643" s="76"/>
      <c r="J643" s="7"/>
      <c r="K643" s="76"/>
      <c r="O643" s="76"/>
      <c r="S643" s="76"/>
    </row>
    <row r="644" spans="1:19" ht="12.75" customHeight="1" x14ac:dyDescent="0.4">
      <c r="A644" s="2"/>
      <c r="B644" s="99"/>
      <c r="C644" s="76"/>
      <c r="F644" s="7"/>
      <c r="G644" s="76"/>
      <c r="J644" s="7"/>
      <c r="K644" s="76"/>
      <c r="O644" s="76"/>
      <c r="S644" s="76"/>
    </row>
    <row r="645" spans="1:19" ht="12.75" customHeight="1" x14ac:dyDescent="0.4">
      <c r="A645" s="2"/>
      <c r="B645" s="99"/>
      <c r="C645" s="76"/>
      <c r="F645" s="7"/>
      <c r="G645" s="76"/>
      <c r="J645" s="7"/>
      <c r="K645" s="76"/>
      <c r="O645" s="76"/>
      <c r="S645" s="76"/>
    </row>
    <row r="646" spans="1:19" ht="12.75" customHeight="1" x14ac:dyDescent="0.4">
      <c r="A646" s="2"/>
      <c r="B646" s="99"/>
      <c r="C646" s="76"/>
      <c r="F646" s="7"/>
      <c r="G646" s="76"/>
      <c r="J646" s="7"/>
      <c r="K646" s="76"/>
      <c r="O646" s="76"/>
      <c r="S646" s="76"/>
    </row>
    <row r="647" spans="1:19" ht="12.75" customHeight="1" x14ac:dyDescent="0.4">
      <c r="A647" s="2"/>
      <c r="B647" s="99"/>
      <c r="C647" s="76"/>
      <c r="F647" s="7"/>
      <c r="G647" s="76"/>
      <c r="J647" s="7"/>
      <c r="K647" s="76"/>
      <c r="O647" s="76"/>
      <c r="S647" s="76"/>
    </row>
    <row r="648" spans="1:19" ht="12.75" customHeight="1" x14ac:dyDescent="0.4">
      <c r="A648" s="2"/>
      <c r="B648" s="99"/>
      <c r="C648" s="76"/>
      <c r="F648" s="7"/>
      <c r="G648" s="76"/>
      <c r="J648" s="7"/>
      <c r="K648" s="76"/>
      <c r="O648" s="76"/>
      <c r="S648" s="76"/>
    </row>
    <row r="649" spans="1:19" ht="12.75" customHeight="1" x14ac:dyDescent="0.4">
      <c r="A649" s="2"/>
      <c r="B649" s="99"/>
      <c r="C649" s="76"/>
      <c r="F649" s="7"/>
      <c r="G649" s="76"/>
      <c r="J649" s="7"/>
      <c r="K649" s="76"/>
      <c r="O649" s="76"/>
      <c r="S649" s="76"/>
    </row>
    <row r="650" spans="1:19" ht="12.75" customHeight="1" x14ac:dyDescent="0.4">
      <c r="A650" s="2"/>
      <c r="B650" s="99"/>
      <c r="C650" s="76"/>
      <c r="F650" s="7"/>
      <c r="G650" s="76"/>
      <c r="J650" s="7"/>
      <c r="K650" s="76"/>
      <c r="O650" s="76"/>
      <c r="S650" s="76"/>
    </row>
    <row r="651" spans="1:19" ht="12.75" customHeight="1" x14ac:dyDescent="0.4">
      <c r="A651" s="2"/>
      <c r="B651" s="99"/>
      <c r="C651" s="76"/>
      <c r="F651" s="7"/>
      <c r="G651" s="76"/>
      <c r="J651" s="7"/>
      <c r="K651" s="76"/>
      <c r="O651" s="76"/>
      <c r="S651" s="76"/>
    </row>
    <row r="652" spans="1:19" ht="12.75" customHeight="1" x14ac:dyDescent="0.4">
      <c r="A652" s="2"/>
      <c r="B652" s="99"/>
      <c r="C652" s="76"/>
      <c r="F652" s="7"/>
      <c r="G652" s="76"/>
      <c r="J652" s="7"/>
      <c r="K652" s="76"/>
      <c r="O652" s="76"/>
      <c r="S652" s="76"/>
    </row>
    <row r="653" spans="1:19" ht="12.75" customHeight="1" x14ac:dyDescent="0.4">
      <c r="A653" s="2"/>
      <c r="B653" s="99"/>
      <c r="C653" s="76"/>
      <c r="F653" s="7"/>
      <c r="G653" s="76"/>
      <c r="J653" s="7"/>
      <c r="K653" s="76"/>
      <c r="O653" s="76"/>
      <c r="S653" s="76"/>
    </row>
    <row r="654" spans="1:19" ht="12.75" customHeight="1" x14ac:dyDescent="0.4">
      <c r="A654" s="2"/>
      <c r="B654" s="99"/>
      <c r="C654" s="76"/>
      <c r="F654" s="7"/>
      <c r="G654" s="76"/>
      <c r="J654" s="7"/>
      <c r="K654" s="76"/>
      <c r="O654" s="76"/>
      <c r="S654" s="76"/>
    </row>
    <row r="655" spans="1:19" ht="12.75" customHeight="1" x14ac:dyDescent="0.4">
      <c r="A655" s="2"/>
      <c r="B655" s="99"/>
      <c r="C655" s="76"/>
      <c r="F655" s="7"/>
      <c r="G655" s="76"/>
      <c r="J655" s="7"/>
      <c r="K655" s="76"/>
      <c r="O655" s="76"/>
      <c r="S655" s="76"/>
    </row>
    <row r="656" spans="1:19" ht="12.75" customHeight="1" x14ac:dyDescent="0.4">
      <c r="A656" s="2"/>
      <c r="B656" s="99"/>
      <c r="C656" s="76"/>
      <c r="F656" s="7"/>
      <c r="G656" s="76"/>
      <c r="J656" s="7"/>
      <c r="K656" s="76"/>
      <c r="O656" s="76"/>
      <c r="S656" s="76"/>
    </row>
    <row r="657" spans="1:19" ht="12.75" customHeight="1" x14ac:dyDescent="0.4">
      <c r="A657" s="2"/>
      <c r="B657" s="99"/>
      <c r="C657" s="76"/>
      <c r="F657" s="7"/>
      <c r="G657" s="76"/>
      <c r="J657" s="7"/>
      <c r="K657" s="76"/>
      <c r="O657" s="76"/>
      <c r="S657" s="76"/>
    </row>
    <row r="658" spans="1:19" ht="12.75" customHeight="1" x14ac:dyDescent="0.4">
      <c r="A658" s="2"/>
      <c r="B658" s="99"/>
      <c r="C658" s="76"/>
      <c r="F658" s="7"/>
      <c r="G658" s="76"/>
      <c r="J658" s="7"/>
      <c r="K658" s="76"/>
      <c r="O658" s="76"/>
      <c r="S658" s="76"/>
    </row>
    <row r="659" spans="1:19" ht="12.75" customHeight="1" x14ac:dyDescent="0.4">
      <c r="A659" s="2"/>
      <c r="B659" s="99"/>
      <c r="C659" s="76"/>
      <c r="F659" s="7"/>
      <c r="G659" s="76"/>
      <c r="J659" s="7"/>
      <c r="K659" s="76"/>
      <c r="O659" s="76"/>
      <c r="S659" s="76"/>
    </row>
    <row r="660" spans="1:19" ht="12.75" customHeight="1" x14ac:dyDescent="0.4">
      <c r="A660" s="2"/>
      <c r="B660" s="99"/>
      <c r="C660" s="76"/>
      <c r="F660" s="7"/>
      <c r="G660" s="76"/>
      <c r="J660" s="7"/>
      <c r="K660" s="76"/>
      <c r="O660" s="76"/>
      <c r="S660" s="76"/>
    </row>
    <row r="661" spans="1:19" ht="12.75" customHeight="1" x14ac:dyDescent="0.4">
      <c r="A661" s="2"/>
      <c r="B661" s="99"/>
      <c r="C661" s="76"/>
      <c r="F661" s="7"/>
      <c r="G661" s="76"/>
      <c r="J661" s="7"/>
      <c r="K661" s="76"/>
      <c r="O661" s="76"/>
      <c r="S661" s="76"/>
    </row>
    <row r="662" spans="1:19" ht="12.75" customHeight="1" x14ac:dyDescent="0.4">
      <c r="A662" s="2"/>
      <c r="B662" s="99"/>
      <c r="C662" s="76"/>
      <c r="F662" s="7"/>
      <c r="G662" s="76"/>
      <c r="J662" s="7"/>
      <c r="K662" s="76"/>
      <c r="O662" s="76"/>
      <c r="S662" s="76"/>
    </row>
    <row r="663" spans="1:19" ht="12.75" customHeight="1" x14ac:dyDescent="0.4">
      <c r="A663" s="2"/>
      <c r="B663" s="99"/>
      <c r="C663" s="76"/>
      <c r="F663" s="7"/>
      <c r="G663" s="76"/>
      <c r="J663" s="7"/>
      <c r="K663" s="76"/>
      <c r="O663" s="76"/>
      <c r="S663" s="76"/>
    </row>
    <row r="664" spans="1:19" ht="12.75" customHeight="1" x14ac:dyDescent="0.4">
      <c r="A664" s="2"/>
      <c r="B664" s="99"/>
      <c r="C664" s="76"/>
      <c r="F664" s="7"/>
      <c r="G664" s="76"/>
      <c r="J664" s="7"/>
      <c r="K664" s="76"/>
      <c r="O664" s="76"/>
      <c r="S664" s="76"/>
    </row>
    <row r="665" spans="1:19" ht="12.75" customHeight="1" x14ac:dyDescent="0.4">
      <c r="A665" s="2"/>
      <c r="B665" s="99"/>
      <c r="C665" s="76"/>
      <c r="F665" s="7"/>
      <c r="G665" s="76"/>
      <c r="J665" s="7"/>
      <c r="K665" s="76"/>
      <c r="O665" s="76"/>
      <c r="S665" s="76"/>
    </row>
    <row r="666" spans="1:19" ht="12.75" customHeight="1" x14ac:dyDescent="0.4">
      <c r="A666" s="2"/>
      <c r="B666" s="99"/>
      <c r="C666" s="76"/>
      <c r="F666" s="7"/>
      <c r="G666" s="76"/>
      <c r="J666" s="7"/>
      <c r="K666" s="76"/>
      <c r="O666" s="76"/>
      <c r="S666" s="76"/>
    </row>
    <row r="667" spans="1:19" ht="12.75" customHeight="1" x14ac:dyDescent="0.4">
      <c r="A667" s="2"/>
      <c r="B667" s="99"/>
      <c r="C667" s="76"/>
      <c r="F667" s="7"/>
      <c r="G667" s="76"/>
      <c r="J667" s="7"/>
      <c r="K667" s="76"/>
      <c r="O667" s="76"/>
      <c r="S667" s="76"/>
    </row>
    <row r="668" spans="1:19" ht="12.75" customHeight="1" x14ac:dyDescent="0.4">
      <c r="A668" s="2"/>
      <c r="B668" s="99"/>
      <c r="C668" s="76"/>
      <c r="F668" s="7"/>
      <c r="G668" s="76"/>
      <c r="J668" s="7"/>
      <c r="K668" s="76"/>
      <c r="O668" s="76"/>
      <c r="S668" s="76"/>
    </row>
    <row r="669" spans="1:19" ht="12.75" customHeight="1" x14ac:dyDescent="0.4">
      <c r="A669" s="2"/>
      <c r="B669" s="99"/>
      <c r="C669" s="76"/>
      <c r="F669" s="7"/>
      <c r="G669" s="76"/>
      <c r="J669" s="7"/>
      <c r="K669" s="76"/>
      <c r="O669" s="76"/>
      <c r="S669" s="76"/>
    </row>
    <row r="670" spans="1:19" ht="12.75" customHeight="1" x14ac:dyDescent="0.4">
      <c r="A670" s="2"/>
      <c r="B670" s="99"/>
      <c r="C670" s="76"/>
      <c r="F670" s="7"/>
      <c r="G670" s="76"/>
      <c r="J670" s="7"/>
      <c r="K670" s="76"/>
      <c r="O670" s="76"/>
      <c r="S670" s="76"/>
    </row>
    <row r="671" spans="1:19" ht="12.75" customHeight="1" x14ac:dyDescent="0.4">
      <c r="A671" s="2"/>
      <c r="B671" s="99"/>
      <c r="C671" s="76"/>
      <c r="F671" s="7"/>
      <c r="G671" s="76"/>
      <c r="J671" s="7"/>
      <c r="K671" s="76"/>
      <c r="O671" s="76"/>
      <c r="S671" s="76"/>
    </row>
    <row r="672" spans="1:19" ht="12.75" customHeight="1" x14ac:dyDescent="0.4">
      <c r="A672" s="2"/>
      <c r="B672" s="99"/>
      <c r="C672" s="76"/>
      <c r="F672" s="7"/>
      <c r="G672" s="76"/>
      <c r="J672" s="7"/>
      <c r="K672" s="76"/>
      <c r="O672" s="76"/>
      <c r="S672" s="76"/>
    </row>
    <row r="673" spans="1:19" ht="12.75" customHeight="1" x14ac:dyDescent="0.4">
      <c r="A673" s="2"/>
      <c r="B673" s="99"/>
      <c r="C673" s="76"/>
      <c r="F673" s="7"/>
      <c r="G673" s="76"/>
      <c r="J673" s="7"/>
      <c r="K673" s="76"/>
      <c r="O673" s="76"/>
      <c r="S673" s="76"/>
    </row>
    <row r="674" spans="1:19" ht="12.75" customHeight="1" x14ac:dyDescent="0.4">
      <c r="A674" s="2"/>
      <c r="B674" s="99"/>
      <c r="C674" s="76"/>
      <c r="F674" s="7"/>
      <c r="G674" s="76"/>
      <c r="J674" s="7"/>
      <c r="K674" s="76"/>
      <c r="O674" s="76"/>
      <c r="S674" s="76"/>
    </row>
    <row r="675" spans="1:19" ht="12.75" customHeight="1" x14ac:dyDescent="0.4">
      <c r="A675" s="2"/>
      <c r="B675" s="99"/>
      <c r="C675" s="76"/>
      <c r="F675" s="7"/>
      <c r="G675" s="76"/>
      <c r="J675" s="7"/>
      <c r="K675" s="76"/>
      <c r="O675" s="76"/>
      <c r="S675" s="76"/>
    </row>
    <row r="676" spans="1:19" ht="12.75" customHeight="1" x14ac:dyDescent="0.4">
      <c r="A676" s="2"/>
      <c r="B676" s="99"/>
      <c r="C676" s="76"/>
      <c r="F676" s="7"/>
      <c r="G676" s="76"/>
      <c r="J676" s="7"/>
      <c r="K676" s="76"/>
      <c r="O676" s="76"/>
      <c r="S676" s="76"/>
    </row>
    <row r="677" spans="1:19" ht="12.75" customHeight="1" x14ac:dyDescent="0.4">
      <c r="A677" s="2"/>
      <c r="B677" s="99"/>
      <c r="C677" s="76"/>
      <c r="F677" s="7"/>
      <c r="G677" s="76"/>
      <c r="J677" s="7"/>
      <c r="K677" s="76"/>
      <c r="O677" s="76"/>
      <c r="S677" s="76"/>
    </row>
    <row r="678" spans="1:19" ht="12.75" customHeight="1" x14ac:dyDescent="0.4">
      <c r="A678" s="2"/>
      <c r="B678" s="99"/>
      <c r="C678" s="76"/>
      <c r="F678" s="7"/>
      <c r="G678" s="76"/>
      <c r="J678" s="7"/>
      <c r="K678" s="76"/>
      <c r="O678" s="76"/>
      <c r="S678" s="76"/>
    </row>
    <row r="679" spans="1:19" ht="12.75" customHeight="1" x14ac:dyDescent="0.4">
      <c r="A679" s="2"/>
      <c r="B679" s="99"/>
      <c r="C679" s="76"/>
      <c r="F679" s="7"/>
      <c r="G679" s="76"/>
      <c r="J679" s="7"/>
      <c r="K679" s="76"/>
      <c r="O679" s="76"/>
      <c r="S679" s="76"/>
    </row>
    <row r="680" spans="1:19" ht="12.75" customHeight="1" x14ac:dyDescent="0.4">
      <c r="A680" s="2"/>
      <c r="B680" s="99"/>
      <c r="C680" s="76"/>
      <c r="F680" s="7"/>
      <c r="G680" s="76"/>
      <c r="J680" s="7"/>
      <c r="K680" s="76"/>
      <c r="O680" s="76"/>
      <c r="S680" s="76"/>
    </row>
    <row r="681" spans="1:19" ht="12.75" customHeight="1" x14ac:dyDescent="0.4">
      <c r="A681" s="2"/>
      <c r="B681" s="99"/>
      <c r="C681" s="76"/>
      <c r="F681" s="7"/>
      <c r="G681" s="76"/>
      <c r="J681" s="7"/>
      <c r="K681" s="76"/>
      <c r="O681" s="76"/>
      <c r="S681" s="76"/>
    </row>
    <row r="682" spans="1:19" ht="12.75" customHeight="1" x14ac:dyDescent="0.4">
      <c r="A682" s="2"/>
      <c r="B682" s="99"/>
      <c r="C682" s="76"/>
      <c r="F682" s="7"/>
      <c r="G682" s="76"/>
      <c r="J682" s="7"/>
      <c r="K682" s="76"/>
      <c r="O682" s="76"/>
      <c r="S682" s="76"/>
    </row>
    <row r="683" spans="1:19" ht="12.75" customHeight="1" x14ac:dyDescent="0.4">
      <c r="A683" s="2"/>
      <c r="B683" s="99"/>
      <c r="C683" s="76"/>
      <c r="F683" s="7"/>
      <c r="G683" s="76"/>
      <c r="J683" s="7"/>
      <c r="K683" s="76"/>
      <c r="O683" s="76"/>
      <c r="S683" s="76"/>
    </row>
    <row r="684" spans="1:19" ht="12.75" customHeight="1" x14ac:dyDescent="0.4">
      <c r="A684" s="2"/>
      <c r="B684" s="99"/>
      <c r="C684" s="76"/>
      <c r="F684" s="7"/>
      <c r="G684" s="76"/>
      <c r="J684" s="7"/>
      <c r="K684" s="76"/>
      <c r="O684" s="76"/>
      <c r="S684" s="76"/>
    </row>
    <row r="685" spans="1:19" ht="12.75" customHeight="1" x14ac:dyDescent="0.4">
      <c r="A685" s="2"/>
      <c r="B685" s="99"/>
      <c r="C685" s="76"/>
      <c r="F685" s="7"/>
      <c r="G685" s="76"/>
      <c r="J685" s="7"/>
      <c r="K685" s="76"/>
      <c r="O685" s="76"/>
      <c r="S685" s="76"/>
    </row>
    <row r="686" spans="1:19" ht="12.75" customHeight="1" x14ac:dyDescent="0.4">
      <c r="A686" s="2"/>
      <c r="B686" s="99"/>
      <c r="C686" s="76"/>
      <c r="F686" s="7"/>
      <c r="G686" s="76"/>
      <c r="J686" s="7"/>
      <c r="K686" s="76"/>
      <c r="O686" s="76"/>
      <c r="S686" s="76"/>
    </row>
    <row r="687" spans="1:19" ht="12.75" customHeight="1" x14ac:dyDescent="0.4">
      <c r="A687" s="2"/>
      <c r="B687" s="99"/>
      <c r="C687" s="76"/>
      <c r="F687" s="7"/>
      <c r="G687" s="76"/>
      <c r="J687" s="7"/>
      <c r="K687" s="76"/>
      <c r="O687" s="76"/>
      <c r="S687" s="76"/>
    </row>
    <row r="688" spans="1:19" ht="12.75" customHeight="1" x14ac:dyDescent="0.4">
      <c r="A688" s="2"/>
      <c r="B688" s="99"/>
      <c r="C688" s="76"/>
      <c r="F688" s="7"/>
      <c r="G688" s="76"/>
      <c r="J688" s="7"/>
      <c r="K688" s="76"/>
      <c r="O688" s="76"/>
      <c r="S688" s="76"/>
    </row>
    <row r="689" spans="1:19" ht="12.75" customHeight="1" x14ac:dyDescent="0.4">
      <c r="A689" s="2"/>
      <c r="B689" s="99"/>
      <c r="C689" s="76"/>
      <c r="F689" s="7"/>
      <c r="G689" s="76"/>
      <c r="J689" s="7"/>
      <c r="K689" s="76"/>
      <c r="O689" s="76"/>
      <c r="S689" s="76"/>
    </row>
    <row r="690" spans="1:19" ht="12.75" customHeight="1" x14ac:dyDescent="0.4">
      <c r="A690" s="2"/>
      <c r="B690" s="99"/>
      <c r="C690" s="76"/>
      <c r="F690" s="7"/>
      <c r="G690" s="76"/>
      <c r="J690" s="7"/>
      <c r="K690" s="76"/>
      <c r="O690" s="76"/>
      <c r="S690" s="76"/>
    </row>
    <row r="691" spans="1:19" ht="12.75" customHeight="1" x14ac:dyDescent="0.4">
      <c r="A691" s="2"/>
      <c r="B691" s="99"/>
      <c r="C691" s="76"/>
      <c r="F691" s="7"/>
      <c r="G691" s="76"/>
      <c r="J691" s="7"/>
      <c r="K691" s="76"/>
      <c r="O691" s="76"/>
      <c r="S691" s="76"/>
    </row>
    <row r="692" spans="1:19" ht="12.75" customHeight="1" x14ac:dyDescent="0.4">
      <c r="A692" s="2"/>
      <c r="B692" s="99"/>
      <c r="C692" s="76"/>
      <c r="F692" s="7"/>
      <c r="G692" s="76"/>
      <c r="J692" s="7"/>
      <c r="K692" s="76"/>
      <c r="O692" s="76"/>
      <c r="S692" s="76"/>
    </row>
    <row r="693" spans="1:19" ht="12.75" customHeight="1" x14ac:dyDescent="0.4">
      <c r="A693" s="2"/>
      <c r="B693" s="99"/>
      <c r="C693" s="76"/>
      <c r="F693" s="7"/>
      <c r="G693" s="76"/>
      <c r="J693" s="7"/>
      <c r="K693" s="76"/>
      <c r="O693" s="76"/>
      <c r="S693" s="76"/>
    </row>
    <row r="694" spans="1:19" ht="12.75" customHeight="1" x14ac:dyDescent="0.4">
      <c r="A694" s="2"/>
      <c r="B694" s="99"/>
      <c r="C694" s="76"/>
      <c r="F694" s="7"/>
      <c r="G694" s="76"/>
      <c r="J694" s="7"/>
      <c r="K694" s="76"/>
      <c r="O694" s="76"/>
      <c r="S694" s="76"/>
    </row>
    <row r="695" spans="1:19" ht="12.75" customHeight="1" x14ac:dyDescent="0.4">
      <c r="A695" s="2"/>
      <c r="B695" s="99"/>
      <c r="C695" s="76"/>
      <c r="F695" s="7"/>
      <c r="G695" s="76"/>
      <c r="J695" s="7"/>
      <c r="K695" s="76"/>
      <c r="O695" s="76"/>
      <c r="S695" s="76"/>
    </row>
    <row r="696" spans="1:19" ht="12.75" customHeight="1" x14ac:dyDescent="0.4">
      <c r="A696" s="2"/>
      <c r="B696" s="99"/>
      <c r="C696" s="76"/>
      <c r="F696" s="7"/>
      <c r="G696" s="76"/>
      <c r="J696" s="7"/>
      <c r="K696" s="76"/>
      <c r="O696" s="76"/>
      <c r="S696" s="76"/>
    </row>
    <row r="697" spans="1:19" ht="12.75" customHeight="1" x14ac:dyDescent="0.4">
      <c r="A697" s="2"/>
      <c r="B697" s="99"/>
      <c r="C697" s="76"/>
      <c r="F697" s="7"/>
      <c r="G697" s="76"/>
      <c r="J697" s="7"/>
      <c r="K697" s="76"/>
      <c r="O697" s="76"/>
      <c r="S697" s="76"/>
    </row>
    <row r="698" spans="1:19" ht="12.75" customHeight="1" x14ac:dyDescent="0.4">
      <c r="A698" s="2"/>
      <c r="B698" s="99"/>
      <c r="C698" s="76"/>
      <c r="F698" s="7"/>
      <c r="G698" s="76"/>
      <c r="J698" s="7"/>
      <c r="K698" s="76"/>
      <c r="O698" s="76"/>
      <c r="S698" s="76"/>
    </row>
    <row r="699" spans="1:19" ht="12.75" customHeight="1" x14ac:dyDescent="0.4">
      <c r="A699" s="2"/>
      <c r="B699" s="99"/>
      <c r="C699" s="76"/>
      <c r="F699" s="7"/>
      <c r="G699" s="76"/>
      <c r="J699" s="7"/>
      <c r="K699" s="76"/>
      <c r="O699" s="76"/>
      <c r="S699" s="76"/>
    </row>
    <row r="700" spans="1:19" ht="12.75" customHeight="1" x14ac:dyDescent="0.4">
      <c r="A700" s="2"/>
      <c r="B700" s="99"/>
      <c r="C700" s="76"/>
      <c r="F700" s="7"/>
      <c r="G700" s="76"/>
      <c r="J700" s="7"/>
      <c r="K700" s="76"/>
      <c r="O700" s="76"/>
      <c r="S700" s="76"/>
    </row>
    <row r="701" spans="1:19" ht="12.75" customHeight="1" x14ac:dyDescent="0.4">
      <c r="A701" s="2"/>
      <c r="B701" s="99"/>
      <c r="C701" s="76"/>
      <c r="F701" s="7"/>
      <c r="G701" s="76"/>
      <c r="J701" s="7"/>
      <c r="K701" s="76"/>
      <c r="O701" s="76"/>
      <c r="S701" s="76"/>
    </row>
    <row r="702" spans="1:19" ht="12.75" customHeight="1" x14ac:dyDescent="0.4">
      <c r="A702" s="2"/>
      <c r="B702" s="99"/>
      <c r="C702" s="76"/>
      <c r="F702" s="7"/>
      <c r="G702" s="76"/>
      <c r="J702" s="7"/>
      <c r="K702" s="76"/>
      <c r="O702" s="76"/>
      <c r="S702" s="76"/>
    </row>
    <row r="703" spans="1:19" ht="12.75" customHeight="1" x14ac:dyDescent="0.4">
      <c r="A703" s="2"/>
      <c r="B703" s="99"/>
      <c r="C703" s="76"/>
      <c r="F703" s="7"/>
      <c r="G703" s="76"/>
      <c r="J703" s="7"/>
      <c r="K703" s="76"/>
      <c r="O703" s="76"/>
      <c r="S703" s="76"/>
    </row>
    <row r="704" spans="1:19" ht="12.75" customHeight="1" x14ac:dyDescent="0.4">
      <c r="A704" s="2"/>
      <c r="B704" s="99"/>
      <c r="C704" s="76"/>
      <c r="F704" s="7"/>
      <c r="G704" s="76"/>
      <c r="J704" s="7"/>
      <c r="K704" s="76"/>
      <c r="O704" s="76"/>
      <c r="S704" s="76"/>
    </row>
    <row r="705" spans="1:19" ht="12.75" customHeight="1" x14ac:dyDescent="0.4">
      <c r="A705" s="2"/>
      <c r="B705" s="99"/>
      <c r="C705" s="76"/>
      <c r="F705" s="7"/>
      <c r="G705" s="76"/>
      <c r="J705" s="7"/>
      <c r="K705" s="76"/>
      <c r="O705" s="76"/>
      <c r="S705" s="76"/>
    </row>
    <row r="706" spans="1:19" ht="12.75" customHeight="1" x14ac:dyDescent="0.4">
      <c r="A706" s="2"/>
      <c r="B706" s="99"/>
      <c r="C706" s="76"/>
      <c r="F706" s="7"/>
      <c r="G706" s="76"/>
      <c r="J706" s="7"/>
      <c r="K706" s="76"/>
      <c r="O706" s="76"/>
      <c r="S706" s="76"/>
    </row>
    <row r="707" spans="1:19" ht="12.75" customHeight="1" x14ac:dyDescent="0.4">
      <c r="A707" s="2"/>
      <c r="B707" s="99"/>
      <c r="C707" s="76"/>
      <c r="F707" s="7"/>
      <c r="G707" s="76"/>
      <c r="J707" s="7"/>
      <c r="K707" s="76"/>
      <c r="O707" s="76"/>
      <c r="S707" s="76"/>
    </row>
    <row r="708" spans="1:19" ht="12.75" customHeight="1" x14ac:dyDescent="0.4">
      <c r="A708" s="2"/>
      <c r="B708" s="99"/>
      <c r="C708" s="76"/>
      <c r="F708" s="7"/>
      <c r="G708" s="76"/>
      <c r="J708" s="7"/>
      <c r="K708" s="76"/>
      <c r="O708" s="76"/>
      <c r="S708" s="76"/>
    </row>
    <row r="709" spans="1:19" ht="12.75" customHeight="1" x14ac:dyDescent="0.4">
      <c r="A709" s="2"/>
      <c r="B709" s="99"/>
      <c r="C709" s="76"/>
      <c r="F709" s="7"/>
      <c r="G709" s="76"/>
      <c r="J709" s="7"/>
      <c r="K709" s="76"/>
      <c r="O709" s="76"/>
      <c r="S709" s="76"/>
    </row>
    <row r="710" spans="1:19" ht="12.75" customHeight="1" x14ac:dyDescent="0.4">
      <c r="A710" s="2"/>
      <c r="B710" s="99"/>
      <c r="C710" s="76"/>
      <c r="F710" s="7"/>
      <c r="G710" s="76"/>
      <c r="J710" s="7"/>
      <c r="K710" s="76"/>
      <c r="O710" s="76"/>
      <c r="S710" s="76"/>
    </row>
    <row r="711" spans="1:19" ht="12.75" customHeight="1" x14ac:dyDescent="0.4">
      <c r="A711" s="2"/>
      <c r="B711" s="99"/>
      <c r="C711" s="76"/>
      <c r="F711" s="7"/>
      <c r="G711" s="76"/>
      <c r="J711" s="7"/>
      <c r="K711" s="76"/>
      <c r="O711" s="76"/>
      <c r="S711" s="76"/>
    </row>
    <row r="712" spans="1:19" ht="12.75" customHeight="1" x14ac:dyDescent="0.4">
      <c r="A712" s="2"/>
      <c r="B712" s="99"/>
      <c r="C712" s="76"/>
      <c r="F712" s="7"/>
      <c r="G712" s="76"/>
      <c r="J712" s="7"/>
      <c r="K712" s="76"/>
      <c r="O712" s="76"/>
      <c r="S712" s="76"/>
    </row>
    <row r="713" spans="1:19" ht="12.75" customHeight="1" x14ac:dyDescent="0.4">
      <c r="A713" s="2"/>
      <c r="B713" s="99"/>
      <c r="C713" s="76"/>
      <c r="F713" s="7"/>
      <c r="G713" s="76"/>
      <c r="J713" s="7"/>
      <c r="K713" s="76"/>
      <c r="O713" s="76"/>
      <c r="S713" s="76"/>
    </row>
    <row r="714" spans="1:19" ht="12.75" customHeight="1" x14ac:dyDescent="0.4">
      <c r="A714" s="2"/>
      <c r="B714" s="99"/>
      <c r="C714" s="76"/>
      <c r="F714" s="7"/>
      <c r="G714" s="76"/>
      <c r="J714" s="7"/>
      <c r="K714" s="76"/>
      <c r="O714" s="76"/>
      <c r="S714" s="76"/>
    </row>
    <row r="715" spans="1:19" ht="12.75" customHeight="1" x14ac:dyDescent="0.4">
      <c r="A715" s="2"/>
      <c r="B715" s="99"/>
      <c r="C715" s="76"/>
      <c r="F715" s="7"/>
      <c r="G715" s="76"/>
      <c r="J715" s="7"/>
      <c r="K715" s="76"/>
      <c r="O715" s="76"/>
      <c r="S715" s="76"/>
    </row>
    <row r="716" spans="1:19" ht="12.75" customHeight="1" x14ac:dyDescent="0.4">
      <c r="A716" s="2"/>
      <c r="B716" s="99"/>
      <c r="C716" s="76"/>
      <c r="F716" s="7"/>
      <c r="G716" s="76"/>
      <c r="J716" s="7"/>
      <c r="K716" s="76"/>
      <c r="O716" s="76"/>
      <c r="S716" s="76"/>
    </row>
    <row r="717" spans="1:19" ht="12.75" customHeight="1" x14ac:dyDescent="0.4">
      <c r="A717" s="2"/>
      <c r="B717" s="99"/>
      <c r="C717" s="76"/>
      <c r="F717" s="7"/>
      <c r="G717" s="76"/>
      <c r="J717" s="7"/>
      <c r="K717" s="76"/>
      <c r="O717" s="76"/>
      <c r="S717" s="76"/>
    </row>
    <row r="718" spans="1:19" ht="12.75" customHeight="1" x14ac:dyDescent="0.4">
      <c r="A718" s="2"/>
      <c r="B718" s="99"/>
      <c r="C718" s="76"/>
      <c r="F718" s="7"/>
      <c r="G718" s="76"/>
      <c r="J718" s="7"/>
      <c r="K718" s="76"/>
      <c r="O718" s="76"/>
      <c r="S718" s="76"/>
    </row>
    <row r="719" spans="1:19" ht="12.75" customHeight="1" x14ac:dyDescent="0.4">
      <c r="A719" s="2"/>
      <c r="B719" s="99"/>
      <c r="C719" s="76"/>
      <c r="F719" s="7"/>
      <c r="G719" s="76"/>
      <c r="J719" s="7"/>
      <c r="K719" s="76"/>
      <c r="O719" s="76"/>
      <c r="S719" s="76"/>
    </row>
    <row r="720" spans="1:19" ht="12.75" customHeight="1" x14ac:dyDescent="0.4">
      <c r="A720" s="2"/>
      <c r="B720" s="99"/>
      <c r="C720" s="76"/>
      <c r="F720" s="7"/>
      <c r="G720" s="76"/>
      <c r="J720" s="7"/>
      <c r="K720" s="76"/>
      <c r="O720" s="76"/>
      <c r="S720" s="76"/>
    </row>
    <row r="721" spans="1:19" ht="12.75" customHeight="1" x14ac:dyDescent="0.4">
      <c r="A721" s="2"/>
      <c r="B721" s="99"/>
      <c r="C721" s="76"/>
      <c r="F721" s="7"/>
      <c r="G721" s="76"/>
      <c r="J721" s="7"/>
      <c r="K721" s="76"/>
      <c r="O721" s="76"/>
      <c r="S721" s="76"/>
    </row>
    <row r="722" spans="1:19" ht="12.75" customHeight="1" x14ac:dyDescent="0.4">
      <c r="A722" s="2"/>
      <c r="B722" s="99"/>
      <c r="C722" s="76"/>
      <c r="F722" s="7"/>
      <c r="G722" s="76"/>
      <c r="J722" s="7"/>
      <c r="K722" s="76"/>
      <c r="O722" s="76"/>
      <c r="S722" s="76"/>
    </row>
    <row r="723" spans="1:19" ht="12.75" customHeight="1" x14ac:dyDescent="0.4">
      <c r="A723" s="2"/>
      <c r="B723" s="99"/>
      <c r="C723" s="76"/>
      <c r="F723" s="7"/>
      <c r="G723" s="76"/>
      <c r="J723" s="7"/>
      <c r="K723" s="76"/>
      <c r="O723" s="76"/>
      <c r="S723" s="76"/>
    </row>
    <row r="724" spans="1:19" ht="12.75" customHeight="1" x14ac:dyDescent="0.4">
      <c r="A724" s="2"/>
      <c r="B724" s="99"/>
      <c r="C724" s="76"/>
      <c r="F724" s="7"/>
      <c r="G724" s="76"/>
      <c r="J724" s="7"/>
      <c r="K724" s="76"/>
      <c r="O724" s="76"/>
      <c r="S724" s="76"/>
    </row>
    <row r="725" spans="1:19" ht="12.75" customHeight="1" x14ac:dyDescent="0.4">
      <c r="A725" s="2"/>
      <c r="B725" s="99"/>
      <c r="C725" s="76"/>
      <c r="F725" s="7"/>
      <c r="G725" s="76"/>
      <c r="J725" s="7"/>
      <c r="K725" s="76"/>
      <c r="O725" s="76"/>
      <c r="S725" s="76"/>
    </row>
    <row r="726" spans="1:19" ht="12.75" customHeight="1" x14ac:dyDescent="0.4">
      <c r="A726" s="2"/>
      <c r="B726" s="99"/>
      <c r="C726" s="76"/>
      <c r="F726" s="7"/>
      <c r="G726" s="76"/>
      <c r="J726" s="7"/>
      <c r="K726" s="76"/>
      <c r="O726" s="76"/>
      <c r="S726" s="76"/>
    </row>
    <row r="727" spans="1:19" ht="12.75" customHeight="1" x14ac:dyDescent="0.4">
      <c r="A727" s="2"/>
      <c r="B727" s="99"/>
      <c r="C727" s="76"/>
      <c r="F727" s="7"/>
      <c r="G727" s="76"/>
      <c r="J727" s="7"/>
      <c r="K727" s="76"/>
      <c r="O727" s="76"/>
      <c r="S727" s="76"/>
    </row>
    <row r="728" spans="1:19" ht="12.75" customHeight="1" x14ac:dyDescent="0.4">
      <c r="A728" s="2"/>
      <c r="B728" s="99"/>
      <c r="C728" s="76"/>
      <c r="F728" s="7"/>
      <c r="G728" s="76"/>
      <c r="J728" s="7"/>
      <c r="K728" s="76"/>
      <c r="O728" s="76"/>
      <c r="S728" s="76"/>
    </row>
    <row r="729" spans="1:19" ht="12.75" customHeight="1" x14ac:dyDescent="0.4">
      <c r="A729" s="2"/>
      <c r="B729" s="99"/>
      <c r="C729" s="76"/>
      <c r="F729" s="7"/>
      <c r="G729" s="76"/>
      <c r="J729" s="7"/>
      <c r="K729" s="76"/>
      <c r="O729" s="76"/>
      <c r="S729" s="76"/>
    </row>
    <row r="730" spans="1:19" ht="12.75" customHeight="1" x14ac:dyDescent="0.4">
      <c r="A730" s="2"/>
      <c r="B730" s="99"/>
      <c r="C730" s="76"/>
      <c r="F730" s="7"/>
      <c r="G730" s="76"/>
      <c r="J730" s="7"/>
      <c r="K730" s="76"/>
      <c r="O730" s="76"/>
      <c r="S730" s="76"/>
    </row>
    <row r="731" spans="1:19" ht="12.75" customHeight="1" x14ac:dyDescent="0.4">
      <c r="A731" s="2"/>
      <c r="B731" s="99"/>
      <c r="C731" s="76"/>
      <c r="F731" s="7"/>
      <c r="G731" s="76"/>
      <c r="J731" s="7"/>
      <c r="K731" s="76"/>
      <c r="O731" s="76"/>
      <c r="S731" s="76"/>
    </row>
    <row r="732" spans="1:19" ht="12.75" customHeight="1" x14ac:dyDescent="0.4">
      <c r="A732" s="2"/>
      <c r="B732" s="99"/>
      <c r="C732" s="76"/>
      <c r="F732" s="7"/>
      <c r="G732" s="76"/>
      <c r="J732" s="7"/>
      <c r="K732" s="76"/>
      <c r="O732" s="76"/>
      <c r="S732" s="76"/>
    </row>
    <row r="733" spans="1:19" ht="12.75" customHeight="1" x14ac:dyDescent="0.4">
      <c r="A733" s="2"/>
      <c r="B733" s="99"/>
      <c r="C733" s="76"/>
      <c r="F733" s="7"/>
      <c r="G733" s="76"/>
      <c r="J733" s="7"/>
      <c r="K733" s="76"/>
      <c r="O733" s="76"/>
      <c r="S733" s="76"/>
    </row>
    <row r="734" spans="1:19" ht="12.75" customHeight="1" x14ac:dyDescent="0.4">
      <c r="A734" s="2"/>
      <c r="B734" s="99"/>
      <c r="C734" s="76"/>
      <c r="F734" s="7"/>
      <c r="G734" s="76"/>
      <c r="J734" s="7"/>
      <c r="K734" s="76"/>
      <c r="O734" s="76"/>
      <c r="S734" s="76"/>
    </row>
    <row r="735" spans="1:19" ht="12.75" customHeight="1" x14ac:dyDescent="0.4">
      <c r="A735" s="2"/>
      <c r="B735" s="99"/>
      <c r="C735" s="76"/>
      <c r="F735" s="7"/>
      <c r="G735" s="76"/>
      <c r="J735" s="7"/>
      <c r="K735" s="76"/>
      <c r="O735" s="76"/>
      <c r="S735" s="76"/>
    </row>
    <row r="736" spans="1:19" ht="12.75" customHeight="1" x14ac:dyDescent="0.4">
      <c r="A736" s="2"/>
      <c r="B736" s="99"/>
      <c r="C736" s="76"/>
      <c r="F736" s="7"/>
      <c r="G736" s="76"/>
      <c r="J736" s="7"/>
      <c r="K736" s="76"/>
      <c r="O736" s="76"/>
      <c r="S736" s="76"/>
    </row>
    <row r="737" spans="1:19" ht="12.75" customHeight="1" x14ac:dyDescent="0.4">
      <c r="A737" s="2"/>
      <c r="B737" s="99"/>
      <c r="C737" s="76"/>
      <c r="F737" s="7"/>
      <c r="G737" s="76"/>
      <c r="J737" s="7"/>
      <c r="K737" s="76"/>
      <c r="O737" s="76"/>
      <c r="S737" s="76"/>
    </row>
    <row r="738" spans="1:19" ht="12.75" customHeight="1" x14ac:dyDescent="0.4">
      <c r="A738" s="2"/>
      <c r="B738" s="99"/>
      <c r="C738" s="76"/>
      <c r="F738" s="7"/>
      <c r="G738" s="76"/>
      <c r="J738" s="7"/>
      <c r="K738" s="76"/>
      <c r="O738" s="76"/>
      <c r="S738" s="76"/>
    </row>
    <row r="739" spans="1:19" ht="12.75" customHeight="1" x14ac:dyDescent="0.4">
      <c r="A739" s="2"/>
      <c r="B739" s="99"/>
      <c r="C739" s="76"/>
      <c r="F739" s="7"/>
      <c r="G739" s="76"/>
      <c r="J739" s="7"/>
      <c r="K739" s="76"/>
      <c r="O739" s="76"/>
      <c r="S739" s="76"/>
    </row>
    <row r="740" spans="1:19" ht="12.75" customHeight="1" x14ac:dyDescent="0.4">
      <c r="A740" s="2"/>
      <c r="B740" s="99"/>
      <c r="C740" s="76"/>
      <c r="F740" s="7"/>
      <c r="G740" s="76"/>
      <c r="J740" s="7"/>
      <c r="K740" s="76"/>
      <c r="O740" s="76"/>
      <c r="S740" s="76"/>
    </row>
    <row r="741" spans="1:19" ht="12.75" customHeight="1" x14ac:dyDescent="0.4">
      <c r="A741" s="2"/>
      <c r="B741" s="99"/>
      <c r="C741" s="76"/>
      <c r="F741" s="7"/>
      <c r="G741" s="76"/>
      <c r="J741" s="7"/>
      <c r="K741" s="76"/>
      <c r="O741" s="76"/>
      <c r="S741" s="76"/>
    </row>
    <row r="742" spans="1:19" ht="12.75" customHeight="1" x14ac:dyDescent="0.4">
      <c r="A742" s="2"/>
      <c r="B742" s="99"/>
      <c r="C742" s="76"/>
      <c r="F742" s="7"/>
      <c r="G742" s="76"/>
      <c r="J742" s="7"/>
      <c r="K742" s="76"/>
      <c r="O742" s="76"/>
      <c r="S742" s="76"/>
    </row>
    <row r="743" spans="1:19" ht="12.75" customHeight="1" x14ac:dyDescent="0.4">
      <c r="A743" s="2"/>
      <c r="B743" s="99"/>
      <c r="C743" s="76"/>
      <c r="F743" s="7"/>
      <c r="G743" s="76"/>
      <c r="J743" s="7"/>
      <c r="K743" s="76"/>
      <c r="O743" s="76"/>
      <c r="S743" s="76"/>
    </row>
    <row r="744" spans="1:19" ht="12.75" customHeight="1" x14ac:dyDescent="0.4">
      <c r="A744" s="2"/>
      <c r="B744" s="99"/>
      <c r="C744" s="76"/>
      <c r="F744" s="7"/>
      <c r="G744" s="76"/>
      <c r="J744" s="7"/>
      <c r="K744" s="76"/>
      <c r="O744" s="76"/>
      <c r="S744" s="76"/>
    </row>
    <row r="745" spans="1:19" ht="12.75" customHeight="1" x14ac:dyDescent="0.4">
      <c r="A745" s="2"/>
      <c r="B745" s="99"/>
      <c r="C745" s="76"/>
      <c r="F745" s="7"/>
      <c r="G745" s="76"/>
      <c r="J745" s="7"/>
      <c r="K745" s="76"/>
      <c r="O745" s="76"/>
      <c r="S745" s="76"/>
    </row>
    <row r="746" spans="1:19" ht="12.75" customHeight="1" x14ac:dyDescent="0.4">
      <c r="A746" s="2"/>
      <c r="B746" s="99"/>
      <c r="C746" s="76"/>
      <c r="F746" s="7"/>
      <c r="G746" s="76"/>
      <c r="J746" s="7"/>
      <c r="K746" s="76"/>
      <c r="O746" s="76"/>
      <c r="S746" s="76"/>
    </row>
    <row r="747" spans="1:19" ht="12.75" customHeight="1" x14ac:dyDescent="0.4">
      <c r="A747" s="2"/>
      <c r="B747" s="99"/>
      <c r="C747" s="76"/>
      <c r="F747" s="7"/>
      <c r="G747" s="76"/>
      <c r="J747" s="7"/>
      <c r="K747" s="76"/>
      <c r="O747" s="76"/>
      <c r="S747" s="76"/>
    </row>
    <row r="748" spans="1:19" ht="12.75" customHeight="1" x14ac:dyDescent="0.4">
      <c r="A748" s="2"/>
      <c r="B748" s="99"/>
      <c r="C748" s="76"/>
      <c r="F748" s="7"/>
      <c r="G748" s="76"/>
      <c r="J748" s="7"/>
      <c r="K748" s="76"/>
      <c r="O748" s="76"/>
      <c r="S748" s="76"/>
    </row>
    <row r="749" spans="1:19" ht="12.75" customHeight="1" x14ac:dyDescent="0.4">
      <c r="A749" s="2"/>
      <c r="B749" s="99"/>
      <c r="C749" s="76"/>
      <c r="F749" s="7"/>
      <c r="G749" s="76"/>
      <c r="J749" s="7"/>
      <c r="K749" s="76"/>
      <c r="O749" s="76"/>
      <c r="S749" s="76"/>
    </row>
    <row r="750" spans="1:19" ht="12.75" customHeight="1" x14ac:dyDescent="0.4">
      <c r="A750" s="2"/>
      <c r="B750" s="99"/>
      <c r="C750" s="76"/>
      <c r="F750" s="7"/>
      <c r="G750" s="76"/>
      <c r="J750" s="7"/>
      <c r="K750" s="76"/>
      <c r="O750" s="76"/>
      <c r="S750" s="76"/>
    </row>
    <row r="751" spans="1:19" ht="12.75" customHeight="1" x14ac:dyDescent="0.4">
      <c r="A751" s="2"/>
      <c r="B751" s="99"/>
      <c r="C751" s="76"/>
      <c r="F751" s="7"/>
      <c r="G751" s="76"/>
      <c r="J751" s="7"/>
      <c r="K751" s="76"/>
      <c r="O751" s="76"/>
      <c r="S751" s="76"/>
    </row>
    <row r="752" spans="1:19" ht="12.75" customHeight="1" x14ac:dyDescent="0.4">
      <c r="A752" s="2"/>
      <c r="B752" s="99"/>
      <c r="C752" s="76"/>
      <c r="F752" s="7"/>
      <c r="G752" s="76"/>
      <c r="J752" s="7"/>
      <c r="K752" s="76"/>
      <c r="O752" s="76"/>
      <c r="S752" s="76"/>
    </row>
    <row r="753" spans="1:19" ht="12.75" customHeight="1" x14ac:dyDescent="0.4">
      <c r="A753" s="2"/>
      <c r="B753" s="99"/>
      <c r="C753" s="76"/>
      <c r="F753" s="7"/>
      <c r="G753" s="76"/>
      <c r="J753" s="7"/>
      <c r="K753" s="76"/>
      <c r="O753" s="76"/>
      <c r="S753" s="76"/>
    </row>
    <row r="754" spans="1:19" ht="12.75" customHeight="1" x14ac:dyDescent="0.4">
      <c r="A754" s="2"/>
      <c r="B754" s="99"/>
      <c r="C754" s="76"/>
      <c r="F754" s="7"/>
      <c r="G754" s="76"/>
      <c r="J754" s="7"/>
      <c r="K754" s="76"/>
      <c r="O754" s="76"/>
      <c r="S754" s="76"/>
    </row>
    <row r="755" spans="1:19" ht="12.75" customHeight="1" x14ac:dyDescent="0.4">
      <c r="A755" s="2"/>
      <c r="B755" s="99"/>
      <c r="C755" s="76"/>
      <c r="F755" s="7"/>
      <c r="G755" s="76"/>
      <c r="J755" s="7"/>
      <c r="K755" s="76"/>
      <c r="O755" s="76"/>
      <c r="S755" s="76"/>
    </row>
    <row r="756" spans="1:19" ht="12.75" customHeight="1" x14ac:dyDescent="0.4">
      <c r="A756" s="2"/>
      <c r="B756" s="99"/>
      <c r="C756" s="76"/>
      <c r="F756" s="7"/>
      <c r="G756" s="76"/>
      <c r="J756" s="7"/>
      <c r="K756" s="76"/>
      <c r="O756" s="76"/>
      <c r="S756" s="76"/>
    </row>
    <row r="757" spans="1:19" ht="12.75" customHeight="1" x14ac:dyDescent="0.4">
      <c r="A757" s="2"/>
      <c r="B757" s="99"/>
      <c r="C757" s="76"/>
      <c r="F757" s="7"/>
      <c r="G757" s="76"/>
      <c r="J757" s="7"/>
      <c r="K757" s="76"/>
      <c r="O757" s="76"/>
      <c r="S757" s="76"/>
    </row>
    <row r="758" spans="1:19" ht="12.75" customHeight="1" x14ac:dyDescent="0.4">
      <c r="A758" s="2"/>
      <c r="B758" s="99"/>
      <c r="C758" s="76"/>
      <c r="F758" s="7"/>
      <c r="G758" s="76"/>
      <c r="J758" s="7"/>
      <c r="K758" s="76"/>
      <c r="O758" s="76"/>
      <c r="S758" s="76"/>
    </row>
    <row r="759" spans="1:19" ht="12.75" customHeight="1" x14ac:dyDescent="0.4">
      <c r="A759" s="2"/>
      <c r="B759" s="99"/>
      <c r="C759" s="76"/>
      <c r="F759" s="7"/>
      <c r="G759" s="76"/>
      <c r="J759" s="7"/>
      <c r="K759" s="76"/>
      <c r="O759" s="76"/>
      <c r="S759" s="76"/>
    </row>
    <row r="760" spans="1:19" ht="12.75" customHeight="1" x14ac:dyDescent="0.4">
      <c r="A760" s="2"/>
      <c r="B760" s="99"/>
      <c r="C760" s="76"/>
      <c r="F760" s="7"/>
      <c r="G760" s="76"/>
      <c r="J760" s="7"/>
      <c r="K760" s="76"/>
      <c r="O760" s="76"/>
      <c r="S760" s="76"/>
    </row>
    <row r="761" spans="1:19" ht="12.75" customHeight="1" x14ac:dyDescent="0.4">
      <c r="A761" s="2"/>
      <c r="B761" s="99"/>
      <c r="C761" s="76"/>
      <c r="F761" s="7"/>
      <c r="G761" s="76"/>
      <c r="J761" s="7"/>
      <c r="K761" s="76"/>
      <c r="O761" s="76"/>
      <c r="S761" s="76"/>
    </row>
    <row r="762" spans="1:19" ht="12.75" customHeight="1" x14ac:dyDescent="0.4">
      <c r="A762" s="2"/>
      <c r="B762" s="99"/>
      <c r="C762" s="76"/>
      <c r="F762" s="7"/>
      <c r="G762" s="76"/>
      <c r="J762" s="7"/>
      <c r="K762" s="76"/>
      <c r="O762" s="76"/>
      <c r="S762" s="76"/>
    </row>
    <row r="763" spans="1:19" ht="12.75" customHeight="1" x14ac:dyDescent="0.4">
      <c r="A763" s="2"/>
      <c r="B763" s="99"/>
      <c r="C763" s="76"/>
      <c r="F763" s="7"/>
      <c r="G763" s="76"/>
      <c r="J763" s="7"/>
      <c r="K763" s="76"/>
      <c r="O763" s="76"/>
      <c r="S763" s="76"/>
    </row>
    <row r="764" spans="1:19" ht="12.75" customHeight="1" x14ac:dyDescent="0.4">
      <c r="A764" s="2"/>
      <c r="B764" s="99"/>
      <c r="C764" s="76"/>
      <c r="F764" s="7"/>
      <c r="G764" s="76"/>
      <c r="J764" s="7"/>
      <c r="K764" s="76"/>
      <c r="O764" s="76"/>
      <c r="S764" s="76"/>
    </row>
    <row r="765" spans="1:19" ht="12.75" customHeight="1" x14ac:dyDescent="0.4">
      <c r="A765" s="2"/>
      <c r="B765" s="99"/>
      <c r="C765" s="76"/>
      <c r="F765" s="7"/>
      <c r="G765" s="76"/>
      <c r="J765" s="7"/>
      <c r="K765" s="76"/>
      <c r="O765" s="76"/>
      <c r="S765" s="76"/>
    </row>
    <row r="766" spans="1:19" ht="12.75" customHeight="1" x14ac:dyDescent="0.4">
      <c r="A766" s="2"/>
      <c r="B766" s="99"/>
      <c r="C766" s="76"/>
      <c r="F766" s="7"/>
      <c r="G766" s="76"/>
      <c r="J766" s="7"/>
      <c r="K766" s="76"/>
      <c r="O766" s="76"/>
      <c r="S766" s="76"/>
    </row>
    <row r="767" spans="1:19" ht="12.75" customHeight="1" x14ac:dyDescent="0.4">
      <c r="A767" s="2"/>
      <c r="B767" s="99"/>
      <c r="C767" s="76"/>
      <c r="F767" s="7"/>
      <c r="G767" s="76"/>
      <c r="J767" s="7"/>
      <c r="K767" s="76"/>
      <c r="O767" s="76"/>
      <c r="S767" s="76"/>
    </row>
    <row r="768" spans="1:19" ht="12.75" customHeight="1" x14ac:dyDescent="0.4">
      <c r="A768" s="2"/>
      <c r="B768" s="99"/>
      <c r="C768" s="76"/>
      <c r="F768" s="7"/>
      <c r="G768" s="76"/>
      <c r="J768" s="7"/>
      <c r="K768" s="76"/>
      <c r="O768" s="76"/>
      <c r="S768" s="76"/>
    </row>
    <row r="769" spans="1:19" ht="12.75" customHeight="1" x14ac:dyDescent="0.4">
      <c r="A769" s="2"/>
      <c r="B769" s="99"/>
      <c r="C769" s="76"/>
      <c r="F769" s="7"/>
      <c r="G769" s="76"/>
      <c r="J769" s="7"/>
      <c r="K769" s="76"/>
      <c r="O769" s="76"/>
      <c r="S769" s="76"/>
    </row>
    <row r="770" spans="1:19" ht="12.75" customHeight="1" x14ac:dyDescent="0.4">
      <c r="A770" s="2"/>
      <c r="B770" s="99"/>
      <c r="C770" s="76"/>
      <c r="F770" s="7"/>
      <c r="G770" s="76"/>
      <c r="J770" s="7"/>
      <c r="K770" s="76"/>
      <c r="O770" s="76"/>
      <c r="S770" s="76"/>
    </row>
    <row r="771" spans="1:19" ht="12.75" customHeight="1" x14ac:dyDescent="0.4">
      <c r="A771" s="2"/>
      <c r="B771" s="99"/>
      <c r="C771" s="76"/>
      <c r="F771" s="7"/>
      <c r="G771" s="76"/>
      <c r="J771" s="7"/>
      <c r="K771" s="76"/>
      <c r="O771" s="76"/>
      <c r="S771" s="76"/>
    </row>
    <row r="772" spans="1:19" ht="12.75" customHeight="1" x14ac:dyDescent="0.4">
      <c r="A772" s="2"/>
      <c r="B772" s="99"/>
      <c r="C772" s="76"/>
      <c r="F772" s="7"/>
      <c r="G772" s="76"/>
      <c r="J772" s="7"/>
      <c r="K772" s="76"/>
      <c r="O772" s="76"/>
      <c r="S772" s="76"/>
    </row>
    <row r="773" spans="1:19" ht="12.75" customHeight="1" x14ac:dyDescent="0.4">
      <c r="A773" s="2"/>
      <c r="B773" s="99"/>
      <c r="C773" s="76"/>
      <c r="F773" s="7"/>
      <c r="G773" s="76"/>
      <c r="J773" s="7"/>
      <c r="K773" s="76"/>
      <c r="O773" s="76"/>
      <c r="S773" s="76"/>
    </row>
    <row r="774" spans="1:19" ht="12.75" customHeight="1" x14ac:dyDescent="0.4">
      <c r="A774" s="2"/>
      <c r="B774" s="99"/>
      <c r="C774" s="76"/>
      <c r="F774" s="7"/>
      <c r="G774" s="76"/>
      <c r="J774" s="7"/>
      <c r="K774" s="76"/>
      <c r="O774" s="76"/>
      <c r="S774" s="76"/>
    </row>
    <row r="775" spans="1:19" ht="12.75" customHeight="1" x14ac:dyDescent="0.4">
      <c r="A775" s="2"/>
      <c r="B775" s="99"/>
      <c r="C775" s="76"/>
      <c r="F775" s="7"/>
      <c r="G775" s="76"/>
      <c r="J775" s="7"/>
      <c r="K775" s="76"/>
      <c r="O775" s="76"/>
      <c r="S775" s="76"/>
    </row>
    <row r="776" spans="1:19" ht="12.75" customHeight="1" x14ac:dyDescent="0.4">
      <c r="A776" s="2"/>
      <c r="B776" s="99"/>
      <c r="C776" s="76"/>
      <c r="F776" s="7"/>
      <c r="G776" s="76"/>
      <c r="J776" s="7"/>
      <c r="K776" s="76"/>
      <c r="O776" s="76"/>
      <c r="S776" s="76"/>
    </row>
    <row r="777" spans="1:19" ht="12.75" customHeight="1" x14ac:dyDescent="0.4">
      <c r="A777" s="2"/>
      <c r="B777" s="99"/>
      <c r="C777" s="76"/>
      <c r="F777" s="7"/>
      <c r="G777" s="76"/>
      <c r="J777" s="7"/>
      <c r="K777" s="76"/>
      <c r="O777" s="76"/>
      <c r="S777" s="76"/>
    </row>
    <row r="778" spans="1:19" ht="12.75" customHeight="1" x14ac:dyDescent="0.4">
      <c r="A778" s="2"/>
      <c r="B778" s="99"/>
      <c r="C778" s="76"/>
      <c r="F778" s="7"/>
      <c r="G778" s="76"/>
      <c r="J778" s="7"/>
      <c r="K778" s="76"/>
      <c r="O778" s="76"/>
      <c r="S778" s="76"/>
    </row>
    <row r="779" spans="1:19" ht="12.75" customHeight="1" x14ac:dyDescent="0.4">
      <c r="A779" s="2"/>
      <c r="B779" s="99"/>
      <c r="C779" s="76"/>
      <c r="F779" s="7"/>
      <c r="G779" s="76"/>
      <c r="J779" s="7"/>
      <c r="K779" s="76"/>
      <c r="O779" s="76"/>
      <c r="S779" s="76"/>
    </row>
    <row r="780" spans="1:19" ht="12.75" customHeight="1" x14ac:dyDescent="0.4">
      <c r="A780" s="2"/>
      <c r="B780" s="99"/>
      <c r="C780" s="76"/>
      <c r="F780" s="7"/>
      <c r="G780" s="76"/>
      <c r="J780" s="7"/>
      <c r="K780" s="76"/>
      <c r="O780" s="76"/>
      <c r="S780" s="76"/>
    </row>
    <row r="781" spans="1:19" ht="12.75" customHeight="1" x14ac:dyDescent="0.4">
      <c r="A781" s="2"/>
      <c r="B781" s="99"/>
      <c r="C781" s="76"/>
      <c r="F781" s="7"/>
      <c r="G781" s="76"/>
      <c r="J781" s="7"/>
      <c r="K781" s="76"/>
      <c r="O781" s="76"/>
      <c r="S781" s="76"/>
    </row>
    <row r="782" spans="1:19" ht="12.75" customHeight="1" x14ac:dyDescent="0.4">
      <c r="A782" s="2"/>
      <c r="B782" s="99"/>
      <c r="C782" s="76"/>
      <c r="F782" s="7"/>
      <c r="G782" s="76"/>
      <c r="J782" s="7"/>
      <c r="K782" s="76"/>
      <c r="O782" s="76"/>
      <c r="S782" s="76"/>
    </row>
    <row r="783" spans="1:19" ht="12.75" customHeight="1" x14ac:dyDescent="0.4">
      <c r="A783" s="2"/>
      <c r="B783" s="99"/>
      <c r="C783" s="76"/>
      <c r="F783" s="7"/>
      <c r="G783" s="76"/>
      <c r="J783" s="7"/>
      <c r="K783" s="76"/>
      <c r="O783" s="76"/>
      <c r="S783" s="76"/>
    </row>
    <row r="784" spans="1:19" ht="12.75" customHeight="1" x14ac:dyDescent="0.4">
      <c r="A784" s="2"/>
      <c r="B784" s="99"/>
      <c r="C784" s="76"/>
      <c r="F784" s="7"/>
      <c r="G784" s="76"/>
      <c r="J784" s="7"/>
      <c r="K784" s="76"/>
      <c r="O784" s="76"/>
      <c r="S784" s="76"/>
    </row>
    <row r="785" spans="1:19" ht="12.75" customHeight="1" x14ac:dyDescent="0.4">
      <c r="A785" s="2"/>
      <c r="B785" s="99"/>
      <c r="C785" s="76"/>
      <c r="F785" s="7"/>
      <c r="G785" s="76"/>
      <c r="J785" s="7"/>
      <c r="K785" s="76"/>
      <c r="O785" s="76"/>
      <c r="S785" s="76"/>
    </row>
    <row r="786" spans="1:19" ht="12.75" customHeight="1" x14ac:dyDescent="0.4">
      <c r="A786" s="2"/>
      <c r="B786" s="99"/>
      <c r="C786" s="76"/>
      <c r="F786" s="7"/>
      <c r="G786" s="76"/>
      <c r="J786" s="7"/>
      <c r="K786" s="76"/>
      <c r="O786" s="76"/>
      <c r="S786" s="76"/>
    </row>
    <row r="787" spans="1:19" ht="12.75" customHeight="1" x14ac:dyDescent="0.4">
      <c r="A787" s="2"/>
      <c r="B787" s="99"/>
      <c r="C787" s="76"/>
      <c r="F787" s="7"/>
      <c r="G787" s="76"/>
      <c r="J787" s="7"/>
      <c r="K787" s="76"/>
      <c r="O787" s="76"/>
      <c r="S787" s="76"/>
    </row>
    <row r="788" spans="1:19" ht="12.75" customHeight="1" x14ac:dyDescent="0.4">
      <c r="A788" s="2"/>
      <c r="B788" s="99"/>
      <c r="C788" s="76"/>
      <c r="F788" s="7"/>
      <c r="G788" s="76"/>
      <c r="J788" s="7"/>
      <c r="K788" s="76"/>
      <c r="O788" s="76"/>
      <c r="S788" s="76"/>
    </row>
    <row r="789" spans="1:19" ht="12.75" customHeight="1" x14ac:dyDescent="0.4">
      <c r="A789" s="2"/>
      <c r="B789" s="99"/>
      <c r="C789" s="76"/>
      <c r="F789" s="7"/>
      <c r="G789" s="76"/>
      <c r="J789" s="7"/>
      <c r="K789" s="76"/>
      <c r="O789" s="76"/>
      <c r="S789" s="76"/>
    </row>
    <row r="790" spans="1:19" ht="12.75" customHeight="1" x14ac:dyDescent="0.4">
      <c r="A790" s="2"/>
      <c r="B790" s="99"/>
      <c r="C790" s="76"/>
      <c r="F790" s="7"/>
      <c r="G790" s="76"/>
      <c r="J790" s="7"/>
      <c r="K790" s="76"/>
      <c r="O790" s="76"/>
      <c r="S790" s="76"/>
    </row>
    <row r="791" spans="1:19" ht="12.75" customHeight="1" x14ac:dyDescent="0.4">
      <c r="A791" s="2"/>
      <c r="B791" s="99"/>
      <c r="C791" s="76"/>
      <c r="F791" s="7"/>
      <c r="G791" s="76"/>
      <c r="J791" s="7"/>
      <c r="K791" s="76"/>
      <c r="O791" s="76"/>
      <c r="S791" s="76"/>
    </row>
    <row r="792" spans="1:19" ht="12.75" customHeight="1" x14ac:dyDescent="0.4">
      <c r="A792" s="2"/>
      <c r="B792" s="99"/>
      <c r="C792" s="76"/>
      <c r="F792" s="7"/>
      <c r="G792" s="76"/>
      <c r="J792" s="7"/>
      <c r="K792" s="76"/>
      <c r="O792" s="76"/>
      <c r="S792" s="76"/>
    </row>
    <row r="793" spans="1:19" ht="12.75" customHeight="1" x14ac:dyDescent="0.4">
      <c r="A793" s="2"/>
      <c r="B793" s="99"/>
      <c r="C793" s="76"/>
      <c r="F793" s="7"/>
      <c r="G793" s="76"/>
      <c r="J793" s="7"/>
      <c r="K793" s="76"/>
      <c r="O793" s="76"/>
      <c r="S793" s="76"/>
    </row>
    <row r="794" spans="1:19" ht="12.75" customHeight="1" x14ac:dyDescent="0.4">
      <c r="A794" s="2"/>
      <c r="B794" s="99"/>
      <c r="C794" s="76"/>
      <c r="F794" s="7"/>
      <c r="G794" s="76"/>
      <c r="J794" s="7"/>
      <c r="K794" s="76"/>
      <c r="O794" s="76"/>
      <c r="S794" s="76"/>
    </row>
    <row r="795" spans="1:19" ht="12.75" customHeight="1" x14ac:dyDescent="0.4">
      <c r="A795" s="2"/>
      <c r="B795" s="99"/>
      <c r="C795" s="76"/>
      <c r="F795" s="7"/>
      <c r="G795" s="76"/>
      <c r="J795" s="7"/>
      <c r="K795" s="76"/>
      <c r="O795" s="76"/>
      <c r="S795" s="76"/>
    </row>
    <row r="796" spans="1:19" ht="12.75" customHeight="1" x14ac:dyDescent="0.4">
      <c r="A796" s="2"/>
      <c r="B796" s="99"/>
      <c r="C796" s="76"/>
      <c r="F796" s="7"/>
      <c r="G796" s="76"/>
      <c r="J796" s="7"/>
      <c r="K796" s="76"/>
      <c r="O796" s="76"/>
      <c r="S796" s="76"/>
    </row>
    <row r="797" spans="1:19" ht="12.75" customHeight="1" x14ac:dyDescent="0.4">
      <c r="A797" s="2"/>
      <c r="B797" s="99"/>
      <c r="C797" s="76"/>
      <c r="F797" s="7"/>
      <c r="G797" s="76"/>
      <c r="J797" s="7"/>
      <c r="K797" s="76"/>
      <c r="O797" s="76"/>
      <c r="S797" s="76"/>
    </row>
    <row r="798" spans="1:19" ht="12.75" customHeight="1" x14ac:dyDescent="0.4">
      <c r="A798" s="2"/>
      <c r="B798" s="99"/>
      <c r="C798" s="76"/>
      <c r="F798" s="7"/>
      <c r="G798" s="76"/>
      <c r="J798" s="7"/>
      <c r="K798" s="76"/>
      <c r="O798" s="76"/>
      <c r="S798" s="76"/>
    </row>
    <row r="799" spans="1:19" ht="12.75" customHeight="1" x14ac:dyDescent="0.4">
      <c r="A799" s="2"/>
      <c r="B799" s="99"/>
      <c r="C799" s="76"/>
      <c r="F799" s="7"/>
      <c r="G799" s="76"/>
      <c r="J799" s="7"/>
      <c r="K799" s="76"/>
      <c r="O799" s="76"/>
      <c r="S799" s="76"/>
    </row>
    <row r="800" spans="1:19" ht="12.75" customHeight="1" x14ac:dyDescent="0.4">
      <c r="A800" s="2"/>
      <c r="B800" s="99"/>
      <c r="C800" s="76"/>
      <c r="F800" s="7"/>
      <c r="G800" s="76"/>
      <c r="J800" s="7"/>
      <c r="K800" s="76"/>
      <c r="O800" s="76"/>
      <c r="S800" s="76"/>
    </row>
    <row r="801" spans="1:19" ht="12.75" customHeight="1" x14ac:dyDescent="0.4">
      <c r="A801" s="2"/>
      <c r="B801" s="99"/>
      <c r="C801" s="76"/>
      <c r="F801" s="7"/>
      <c r="G801" s="76"/>
      <c r="J801" s="7"/>
      <c r="K801" s="76"/>
      <c r="O801" s="76"/>
      <c r="S801" s="76"/>
    </row>
    <row r="802" spans="1:19" ht="12.75" customHeight="1" x14ac:dyDescent="0.4">
      <c r="A802" s="2"/>
      <c r="B802" s="99"/>
      <c r="C802" s="76"/>
      <c r="F802" s="7"/>
      <c r="G802" s="76"/>
      <c r="J802" s="7"/>
      <c r="K802" s="76"/>
      <c r="O802" s="76"/>
      <c r="S802" s="76"/>
    </row>
    <row r="803" spans="1:19" ht="12.75" customHeight="1" x14ac:dyDescent="0.4">
      <c r="A803" s="2"/>
      <c r="B803" s="99"/>
      <c r="C803" s="76"/>
      <c r="F803" s="7"/>
      <c r="G803" s="76"/>
      <c r="J803" s="7"/>
      <c r="K803" s="76"/>
      <c r="O803" s="76"/>
      <c r="S803" s="76"/>
    </row>
    <row r="804" spans="1:19" ht="12.75" customHeight="1" x14ac:dyDescent="0.4">
      <c r="A804" s="2"/>
      <c r="B804" s="99"/>
      <c r="C804" s="76"/>
      <c r="F804" s="7"/>
      <c r="G804" s="76"/>
      <c r="J804" s="7"/>
      <c r="K804" s="76"/>
      <c r="O804" s="76"/>
      <c r="S804" s="76"/>
    </row>
    <row r="805" spans="1:19" ht="12.75" customHeight="1" x14ac:dyDescent="0.4">
      <c r="A805" s="2"/>
      <c r="B805" s="99"/>
      <c r="C805" s="76"/>
      <c r="F805" s="7"/>
      <c r="G805" s="76"/>
      <c r="J805" s="7"/>
      <c r="K805" s="76"/>
      <c r="O805" s="76"/>
      <c r="S805" s="76"/>
    </row>
    <row r="806" spans="1:19" ht="12.75" customHeight="1" x14ac:dyDescent="0.4">
      <c r="A806" s="2"/>
      <c r="B806" s="99"/>
      <c r="C806" s="76"/>
      <c r="F806" s="7"/>
      <c r="G806" s="76"/>
      <c r="J806" s="7"/>
      <c r="K806" s="76"/>
      <c r="O806" s="76"/>
      <c r="S806" s="76"/>
    </row>
    <row r="807" spans="1:19" ht="12.75" customHeight="1" x14ac:dyDescent="0.4">
      <c r="A807" s="2"/>
      <c r="B807" s="99"/>
      <c r="C807" s="76"/>
      <c r="F807" s="7"/>
      <c r="G807" s="76"/>
      <c r="J807" s="7"/>
      <c r="K807" s="76"/>
      <c r="O807" s="76"/>
      <c r="S807" s="76"/>
    </row>
    <row r="808" spans="1:19" ht="12.75" customHeight="1" x14ac:dyDescent="0.4">
      <c r="A808" s="2"/>
      <c r="B808" s="99"/>
      <c r="C808" s="76"/>
      <c r="F808" s="7"/>
      <c r="G808" s="76"/>
      <c r="J808" s="7"/>
      <c r="K808" s="76"/>
      <c r="O808" s="76"/>
      <c r="S808" s="76"/>
    </row>
    <row r="809" spans="1:19" ht="12.75" customHeight="1" x14ac:dyDescent="0.4">
      <c r="A809" s="2"/>
      <c r="B809" s="99"/>
      <c r="C809" s="76"/>
      <c r="F809" s="7"/>
      <c r="G809" s="76"/>
      <c r="J809" s="7"/>
      <c r="K809" s="76"/>
      <c r="O809" s="76"/>
      <c r="S809" s="76"/>
    </row>
    <row r="810" spans="1:19" ht="12.75" customHeight="1" x14ac:dyDescent="0.4">
      <c r="A810" s="2"/>
      <c r="B810" s="99"/>
      <c r="C810" s="76"/>
      <c r="F810" s="7"/>
      <c r="G810" s="76"/>
      <c r="J810" s="7"/>
      <c r="K810" s="76"/>
      <c r="O810" s="76"/>
      <c r="S810" s="76"/>
    </row>
    <row r="811" spans="1:19" ht="12.75" customHeight="1" x14ac:dyDescent="0.4">
      <c r="A811" s="2"/>
      <c r="B811" s="99"/>
      <c r="C811" s="76"/>
      <c r="F811" s="7"/>
      <c r="G811" s="76"/>
      <c r="J811" s="7"/>
      <c r="K811" s="76"/>
      <c r="O811" s="76"/>
      <c r="S811" s="76"/>
    </row>
    <row r="812" spans="1:19" ht="12.75" customHeight="1" x14ac:dyDescent="0.4">
      <c r="A812" s="2"/>
      <c r="B812" s="99"/>
      <c r="C812" s="76"/>
      <c r="F812" s="7"/>
      <c r="G812" s="76"/>
      <c r="J812" s="7"/>
      <c r="K812" s="76"/>
      <c r="O812" s="76"/>
      <c r="S812" s="76"/>
    </row>
    <row r="813" spans="1:19" ht="12.75" customHeight="1" x14ac:dyDescent="0.4">
      <c r="A813" s="2"/>
      <c r="B813" s="99"/>
      <c r="C813" s="76"/>
      <c r="F813" s="7"/>
      <c r="G813" s="76"/>
      <c r="J813" s="7"/>
      <c r="K813" s="76"/>
      <c r="O813" s="76"/>
      <c r="S813" s="76"/>
    </row>
    <row r="814" spans="1:19" ht="12.75" customHeight="1" x14ac:dyDescent="0.4">
      <c r="A814" s="2"/>
      <c r="B814" s="99"/>
      <c r="C814" s="76"/>
      <c r="F814" s="7"/>
      <c r="G814" s="76"/>
      <c r="J814" s="7"/>
      <c r="K814" s="76"/>
      <c r="O814" s="76"/>
      <c r="S814" s="76"/>
    </row>
    <row r="815" spans="1:19" ht="12.75" customHeight="1" x14ac:dyDescent="0.4">
      <c r="A815" s="2"/>
      <c r="B815" s="99"/>
      <c r="C815" s="76"/>
      <c r="F815" s="7"/>
      <c r="G815" s="76"/>
      <c r="J815" s="7"/>
      <c r="K815" s="76"/>
      <c r="O815" s="76"/>
      <c r="S815" s="76"/>
    </row>
    <row r="816" spans="1:19" ht="12.75" customHeight="1" x14ac:dyDescent="0.4">
      <c r="A816" s="2"/>
      <c r="B816" s="99"/>
      <c r="C816" s="76"/>
      <c r="F816" s="7"/>
      <c r="G816" s="76"/>
      <c r="J816" s="7"/>
      <c r="K816" s="76"/>
      <c r="O816" s="76"/>
      <c r="S816" s="76"/>
    </row>
    <row r="817" spans="1:19" ht="12.75" customHeight="1" x14ac:dyDescent="0.4">
      <c r="A817" s="2"/>
      <c r="B817" s="99"/>
      <c r="C817" s="76"/>
      <c r="F817" s="7"/>
      <c r="G817" s="76"/>
      <c r="J817" s="7"/>
      <c r="K817" s="76"/>
      <c r="O817" s="76"/>
      <c r="S817" s="76"/>
    </row>
    <row r="818" spans="1:19" ht="12.75" customHeight="1" x14ac:dyDescent="0.4">
      <c r="A818" s="2"/>
      <c r="B818" s="99"/>
      <c r="C818" s="76"/>
      <c r="F818" s="7"/>
      <c r="G818" s="76"/>
      <c r="J818" s="7"/>
      <c r="K818" s="76"/>
      <c r="O818" s="76"/>
      <c r="S818" s="76"/>
    </row>
    <row r="819" spans="1:19" ht="12.75" customHeight="1" x14ac:dyDescent="0.4">
      <c r="A819" s="2"/>
      <c r="B819" s="99"/>
      <c r="C819" s="76"/>
      <c r="F819" s="7"/>
      <c r="G819" s="76"/>
      <c r="J819" s="7"/>
      <c r="K819" s="76"/>
      <c r="O819" s="76"/>
      <c r="S819" s="76"/>
    </row>
    <row r="820" spans="1:19" ht="12.75" customHeight="1" x14ac:dyDescent="0.4">
      <c r="A820" s="2"/>
      <c r="B820" s="99"/>
      <c r="C820" s="76"/>
      <c r="F820" s="7"/>
      <c r="G820" s="76"/>
      <c r="J820" s="7"/>
      <c r="K820" s="76"/>
      <c r="O820" s="76"/>
      <c r="S820" s="76"/>
    </row>
    <row r="821" spans="1:19" ht="12.75" customHeight="1" x14ac:dyDescent="0.4">
      <c r="A821" s="2"/>
      <c r="B821" s="99"/>
      <c r="C821" s="76"/>
      <c r="F821" s="7"/>
      <c r="G821" s="76"/>
      <c r="J821" s="7"/>
      <c r="K821" s="76"/>
      <c r="O821" s="76"/>
      <c r="S821" s="76"/>
    </row>
    <row r="822" spans="1:19" ht="12.75" customHeight="1" x14ac:dyDescent="0.4">
      <c r="A822" s="2"/>
      <c r="B822" s="99"/>
      <c r="C822" s="76"/>
      <c r="F822" s="7"/>
      <c r="G822" s="76"/>
      <c r="J822" s="7"/>
      <c r="K822" s="76"/>
      <c r="O822" s="76"/>
      <c r="S822" s="76"/>
    </row>
    <row r="823" spans="1:19" ht="12.75" customHeight="1" x14ac:dyDescent="0.4">
      <c r="A823" s="2"/>
      <c r="B823" s="99"/>
      <c r="C823" s="76"/>
      <c r="F823" s="7"/>
      <c r="G823" s="76"/>
      <c r="J823" s="7"/>
      <c r="K823" s="76"/>
      <c r="O823" s="76"/>
      <c r="S823" s="76"/>
    </row>
    <row r="824" spans="1:19" ht="12.75" customHeight="1" x14ac:dyDescent="0.4">
      <c r="A824" s="2"/>
      <c r="B824" s="99"/>
      <c r="C824" s="76"/>
      <c r="F824" s="7"/>
      <c r="G824" s="76"/>
      <c r="J824" s="7"/>
      <c r="K824" s="76"/>
      <c r="O824" s="76"/>
      <c r="S824" s="76"/>
    </row>
    <row r="825" spans="1:19" ht="12.75" customHeight="1" x14ac:dyDescent="0.4">
      <c r="A825" s="2"/>
      <c r="B825" s="99"/>
      <c r="C825" s="76"/>
      <c r="F825" s="7"/>
      <c r="G825" s="76"/>
      <c r="J825" s="7"/>
      <c r="K825" s="76"/>
      <c r="O825" s="76"/>
      <c r="S825" s="76"/>
    </row>
    <row r="826" spans="1:19" ht="12.75" customHeight="1" x14ac:dyDescent="0.4">
      <c r="A826" s="2"/>
      <c r="B826" s="99"/>
      <c r="C826" s="76"/>
      <c r="F826" s="7"/>
      <c r="G826" s="76"/>
      <c r="J826" s="7"/>
      <c r="K826" s="76"/>
      <c r="O826" s="76"/>
      <c r="S826" s="76"/>
    </row>
    <row r="827" spans="1:19" ht="12.75" customHeight="1" x14ac:dyDescent="0.4">
      <c r="A827" s="2"/>
      <c r="B827" s="99"/>
      <c r="C827" s="76"/>
      <c r="F827" s="7"/>
      <c r="G827" s="76"/>
      <c r="J827" s="7"/>
      <c r="K827" s="76"/>
      <c r="O827" s="76"/>
      <c r="S827" s="76"/>
    </row>
    <row r="828" spans="1:19" ht="12.75" customHeight="1" x14ac:dyDescent="0.4">
      <c r="A828" s="2"/>
      <c r="B828" s="99"/>
      <c r="C828" s="76"/>
      <c r="F828" s="7"/>
      <c r="G828" s="76"/>
      <c r="J828" s="7"/>
      <c r="K828" s="76"/>
      <c r="O828" s="76"/>
      <c r="S828" s="76"/>
    </row>
    <row r="829" spans="1:19" ht="12.75" customHeight="1" x14ac:dyDescent="0.4">
      <c r="A829" s="2"/>
      <c r="B829" s="99"/>
      <c r="C829" s="76"/>
      <c r="F829" s="7"/>
      <c r="G829" s="76"/>
      <c r="J829" s="7"/>
      <c r="K829" s="76"/>
      <c r="O829" s="76"/>
      <c r="S829" s="76"/>
    </row>
    <row r="830" spans="1:19" ht="12.75" customHeight="1" x14ac:dyDescent="0.4">
      <c r="A830" s="2"/>
      <c r="B830" s="99"/>
      <c r="C830" s="76"/>
      <c r="F830" s="7"/>
      <c r="G830" s="76"/>
      <c r="J830" s="7"/>
      <c r="K830" s="76"/>
      <c r="O830" s="76"/>
      <c r="S830" s="76"/>
    </row>
    <row r="831" spans="1:19" ht="12.75" customHeight="1" x14ac:dyDescent="0.4">
      <c r="A831" s="2"/>
      <c r="B831" s="99"/>
      <c r="C831" s="76"/>
      <c r="F831" s="7"/>
      <c r="G831" s="76"/>
      <c r="J831" s="7"/>
      <c r="K831" s="76"/>
      <c r="O831" s="76"/>
      <c r="S831" s="76"/>
    </row>
    <row r="832" spans="1:19" ht="12.75" customHeight="1" x14ac:dyDescent="0.4">
      <c r="A832" s="2"/>
      <c r="B832" s="99"/>
      <c r="C832" s="76"/>
      <c r="F832" s="7"/>
      <c r="G832" s="76"/>
      <c r="J832" s="7"/>
      <c r="K832" s="76"/>
      <c r="O832" s="76"/>
      <c r="S832" s="76"/>
    </row>
    <row r="833" spans="1:19" ht="12.75" customHeight="1" x14ac:dyDescent="0.4">
      <c r="A833" s="2"/>
      <c r="B833" s="99"/>
      <c r="C833" s="76"/>
      <c r="F833" s="7"/>
      <c r="G833" s="76"/>
      <c r="J833" s="7"/>
      <c r="K833" s="76"/>
      <c r="O833" s="76"/>
      <c r="S833" s="76"/>
    </row>
    <row r="834" spans="1:19" ht="12.75" customHeight="1" x14ac:dyDescent="0.4">
      <c r="A834" s="2"/>
      <c r="B834" s="99"/>
      <c r="C834" s="76"/>
      <c r="F834" s="7"/>
      <c r="G834" s="76"/>
      <c r="J834" s="7"/>
      <c r="K834" s="76"/>
      <c r="O834" s="76"/>
      <c r="S834" s="76"/>
    </row>
    <row r="835" spans="1:19" ht="12.75" customHeight="1" x14ac:dyDescent="0.4">
      <c r="A835" s="2"/>
      <c r="B835" s="99"/>
      <c r="C835" s="76"/>
      <c r="F835" s="7"/>
      <c r="G835" s="76"/>
      <c r="J835" s="7"/>
      <c r="K835" s="76"/>
      <c r="O835" s="76"/>
      <c r="S835" s="76"/>
    </row>
    <row r="836" spans="1:19" ht="12.75" customHeight="1" x14ac:dyDescent="0.4">
      <c r="A836" s="2"/>
      <c r="B836" s="99"/>
      <c r="C836" s="76"/>
      <c r="F836" s="7"/>
      <c r="G836" s="76"/>
      <c r="J836" s="7"/>
      <c r="K836" s="76"/>
      <c r="O836" s="76"/>
      <c r="S836" s="76"/>
    </row>
    <row r="837" spans="1:19" ht="12.75" customHeight="1" x14ac:dyDescent="0.4">
      <c r="A837" s="2"/>
      <c r="B837" s="99"/>
      <c r="C837" s="76"/>
      <c r="F837" s="7"/>
      <c r="G837" s="76"/>
      <c r="J837" s="7"/>
      <c r="K837" s="76"/>
      <c r="O837" s="76"/>
      <c r="S837" s="76"/>
    </row>
    <row r="838" spans="1:19" ht="12.75" customHeight="1" x14ac:dyDescent="0.4">
      <c r="A838" s="2"/>
      <c r="B838" s="99"/>
      <c r="C838" s="76"/>
      <c r="F838" s="7"/>
      <c r="G838" s="76"/>
      <c r="J838" s="7"/>
      <c r="K838" s="76"/>
      <c r="O838" s="76"/>
      <c r="S838" s="76"/>
    </row>
    <row r="839" spans="1:19" ht="12.75" customHeight="1" x14ac:dyDescent="0.4">
      <c r="A839" s="2"/>
      <c r="B839" s="99"/>
      <c r="C839" s="76"/>
      <c r="F839" s="7"/>
      <c r="G839" s="76"/>
      <c r="J839" s="7"/>
      <c r="K839" s="76"/>
      <c r="O839" s="76"/>
      <c r="S839" s="76"/>
    </row>
    <row r="840" spans="1:19" ht="12.75" customHeight="1" x14ac:dyDescent="0.4">
      <c r="A840" s="2"/>
      <c r="B840" s="99"/>
      <c r="C840" s="76"/>
      <c r="F840" s="7"/>
      <c r="G840" s="76"/>
      <c r="J840" s="7"/>
      <c r="K840" s="76"/>
      <c r="O840" s="76"/>
      <c r="S840" s="76"/>
    </row>
    <row r="841" spans="1:19" ht="12.75" customHeight="1" x14ac:dyDescent="0.4">
      <c r="A841" s="2"/>
      <c r="B841" s="99"/>
      <c r="C841" s="76"/>
      <c r="F841" s="7"/>
      <c r="G841" s="76"/>
      <c r="J841" s="7"/>
      <c r="K841" s="76"/>
      <c r="O841" s="76"/>
      <c r="S841" s="76"/>
    </row>
    <row r="842" spans="1:19" ht="12.75" customHeight="1" x14ac:dyDescent="0.4">
      <c r="A842" s="2"/>
      <c r="B842" s="99"/>
      <c r="C842" s="76"/>
      <c r="F842" s="7"/>
      <c r="G842" s="76"/>
      <c r="J842" s="7"/>
      <c r="K842" s="76"/>
      <c r="O842" s="76"/>
      <c r="S842" s="76"/>
    </row>
    <row r="843" spans="1:19" ht="12.75" customHeight="1" x14ac:dyDescent="0.4">
      <c r="A843" s="2"/>
      <c r="B843" s="99"/>
      <c r="C843" s="76"/>
      <c r="F843" s="7"/>
      <c r="G843" s="76"/>
      <c r="J843" s="7"/>
      <c r="K843" s="76"/>
      <c r="O843" s="76"/>
      <c r="S843" s="76"/>
    </row>
    <row r="844" spans="1:19" ht="12.75" customHeight="1" x14ac:dyDescent="0.4">
      <c r="A844" s="2"/>
      <c r="B844" s="99"/>
      <c r="C844" s="76"/>
      <c r="F844" s="7"/>
      <c r="G844" s="76"/>
      <c r="J844" s="7"/>
      <c r="K844" s="76"/>
      <c r="O844" s="76"/>
      <c r="S844" s="76"/>
    </row>
    <row r="845" spans="1:19" ht="12.75" customHeight="1" x14ac:dyDescent="0.4">
      <c r="A845" s="2"/>
      <c r="B845" s="99"/>
      <c r="C845" s="76"/>
      <c r="F845" s="7"/>
      <c r="G845" s="76"/>
      <c r="J845" s="7"/>
      <c r="K845" s="76"/>
      <c r="O845" s="76"/>
      <c r="S845" s="76"/>
    </row>
    <row r="846" spans="1:19" ht="12.75" customHeight="1" x14ac:dyDescent="0.4">
      <c r="A846" s="2"/>
      <c r="B846" s="99"/>
      <c r="C846" s="76"/>
      <c r="F846" s="7"/>
      <c r="G846" s="76"/>
      <c r="J846" s="7"/>
      <c r="K846" s="76"/>
      <c r="O846" s="76"/>
      <c r="S846" s="76"/>
    </row>
    <row r="847" spans="1:19" ht="12.75" customHeight="1" x14ac:dyDescent="0.4">
      <c r="A847" s="2"/>
      <c r="B847" s="99"/>
      <c r="C847" s="76"/>
      <c r="F847" s="7"/>
      <c r="G847" s="76"/>
      <c r="J847" s="7"/>
      <c r="K847" s="76"/>
      <c r="O847" s="76"/>
      <c r="S847" s="76"/>
    </row>
    <row r="848" spans="1:19" ht="12.75" customHeight="1" x14ac:dyDescent="0.4">
      <c r="A848" s="2"/>
      <c r="B848" s="99"/>
      <c r="C848" s="76"/>
      <c r="F848" s="7"/>
      <c r="G848" s="76"/>
      <c r="J848" s="7"/>
      <c r="K848" s="76"/>
      <c r="O848" s="76"/>
      <c r="S848" s="76"/>
    </row>
    <row r="849" spans="1:19" ht="12.75" customHeight="1" x14ac:dyDescent="0.4">
      <c r="A849" s="2"/>
      <c r="B849" s="99"/>
      <c r="C849" s="76"/>
      <c r="F849" s="7"/>
      <c r="G849" s="76"/>
      <c r="J849" s="7"/>
      <c r="K849" s="76"/>
      <c r="O849" s="76"/>
      <c r="S849" s="76"/>
    </row>
    <row r="850" spans="1:19" ht="12.75" customHeight="1" x14ac:dyDescent="0.4">
      <c r="A850" s="2"/>
      <c r="B850" s="99"/>
      <c r="C850" s="76"/>
      <c r="F850" s="7"/>
      <c r="G850" s="76"/>
      <c r="J850" s="7"/>
      <c r="K850" s="76"/>
      <c r="O850" s="76"/>
      <c r="S850" s="76"/>
    </row>
    <row r="851" spans="1:19" ht="12.75" customHeight="1" x14ac:dyDescent="0.4">
      <c r="A851" s="2"/>
      <c r="B851" s="99"/>
      <c r="C851" s="76"/>
      <c r="F851" s="7"/>
      <c r="G851" s="76"/>
      <c r="J851" s="7"/>
      <c r="K851" s="76"/>
      <c r="O851" s="76"/>
      <c r="S851" s="76"/>
    </row>
    <row r="852" spans="1:19" ht="12.75" customHeight="1" x14ac:dyDescent="0.4">
      <c r="A852" s="2"/>
      <c r="B852" s="99"/>
      <c r="C852" s="76"/>
      <c r="F852" s="7"/>
      <c r="G852" s="76"/>
      <c r="J852" s="7"/>
      <c r="K852" s="76"/>
      <c r="O852" s="76"/>
      <c r="S852" s="76"/>
    </row>
    <row r="853" spans="1:19" ht="12.75" customHeight="1" x14ac:dyDescent="0.4">
      <c r="A853" s="2"/>
      <c r="B853" s="99"/>
      <c r="C853" s="76"/>
      <c r="F853" s="7"/>
      <c r="G853" s="76"/>
      <c r="J853" s="7"/>
      <c r="K853" s="76"/>
      <c r="O853" s="76"/>
      <c r="S853" s="76"/>
    </row>
    <row r="854" spans="1:19" ht="12.75" customHeight="1" x14ac:dyDescent="0.4">
      <c r="A854" s="2"/>
      <c r="B854" s="99"/>
      <c r="C854" s="76"/>
      <c r="F854" s="7"/>
      <c r="G854" s="76"/>
      <c r="J854" s="7"/>
      <c r="K854" s="76"/>
      <c r="O854" s="76"/>
      <c r="S854" s="76"/>
    </row>
    <row r="855" spans="1:19" ht="12.75" customHeight="1" x14ac:dyDescent="0.4">
      <c r="A855" s="2"/>
      <c r="B855" s="99"/>
      <c r="C855" s="76"/>
      <c r="F855" s="7"/>
      <c r="G855" s="76"/>
      <c r="J855" s="7"/>
      <c r="K855" s="76"/>
      <c r="O855" s="76"/>
      <c r="S855" s="76"/>
    </row>
    <row r="856" spans="1:19" ht="12.75" customHeight="1" x14ac:dyDescent="0.4">
      <c r="A856" s="2"/>
      <c r="B856" s="99"/>
      <c r="C856" s="76"/>
      <c r="F856" s="7"/>
      <c r="G856" s="76"/>
      <c r="J856" s="7"/>
      <c r="K856" s="76"/>
      <c r="O856" s="76"/>
      <c r="S856" s="76"/>
    </row>
    <row r="857" spans="1:19" ht="12.75" customHeight="1" x14ac:dyDescent="0.4">
      <c r="A857" s="2"/>
      <c r="B857" s="99"/>
      <c r="C857" s="76"/>
      <c r="F857" s="7"/>
      <c r="G857" s="76"/>
      <c r="J857" s="7"/>
      <c r="K857" s="76"/>
      <c r="O857" s="76"/>
      <c r="S857" s="76"/>
    </row>
    <row r="858" spans="1:19" ht="12.75" customHeight="1" x14ac:dyDescent="0.4">
      <c r="A858" s="2"/>
      <c r="B858" s="99"/>
      <c r="C858" s="76"/>
      <c r="F858" s="7"/>
      <c r="G858" s="76"/>
      <c r="J858" s="7"/>
      <c r="K858" s="76"/>
      <c r="O858" s="76"/>
      <c r="S858" s="76"/>
    </row>
    <row r="859" spans="1:19" ht="12.75" customHeight="1" x14ac:dyDescent="0.4">
      <c r="A859" s="2"/>
      <c r="B859" s="99"/>
      <c r="C859" s="76"/>
      <c r="F859" s="7"/>
      <c r="G859" s="76"/>
      <c r="J859" s="7"/>
      <c r="K859" s="76"/>
      <c r="O859" s="76"/>
      <c r="S859" s="76"/>
    </row>
    <row r="860" spans="1:19" ht="12.75" customHeight="1" x14ac:dyDescent="0.4">
      <c r="A860" s="2"/>
      <c r="B860" s="99"/>
      <c r="C860" s="76"/>
      <c r="F860" s="7"/>
      <c r="G860" s="76"/>
      <c r="J860" s="7"/>
      <c r="K860" s="76"/>
      <c r="O860" s="76"/>
      <c r="S860" s="76"/>
    </row>
    <row r="861" spans="1:19" ht="12.75" customHeight="1" x14ac:dyDescent="0.4">
      <c r="A861" s="2"/>
      <c r="B861" s="99"/>
      <c r="C861" s="76"/>
      <c r="F861" s="7"/>
      <c r="G861" s="76"/>
      <c r="J861" s="7"/>
      <c r="K861" s="76"/>
      <c r="O861" s="76"/>
      <c r="S861" s="76"/>
    </row>
    <row r="862" spans="1:19" ht="12.75" customHeight="1" x14ac:dyDescent="0.4">
      <c r="A862" s="2"/>
      <c r="B862" s="99"/>
      <c r="C862" s="76"/>
      <c r="F862" s="7"/>
      <c r="G862" s="76"/>
      <c r="J862" s="7"/>
      <c r="K862" s="76"/>
      <c r="O862" s="76"/>
      <c r="S862" s="76"/>
    </row>
    <row r="863" spans="1:19" ht="12.75" customHeight="1" x14ac:dyDescent="0.4">
      <c r="A863" s="2"/>
      <c r="B863" s="99"/>
      <c r="C863" s="76"/>
      <c r="F863" s="7"/>
      <c r="G863" s="76"/>
      <c r="J863" s="7"/>
      <c r="K863" s="76"/>
      <c r="O863" s="76"/>
      <c r="S863" s="76"/>
    </row>
    <row r="864" spans="1:19" ht="12.75" customHeight="1" x14ac:dyDescent="0.4">
      <c r="A864" s="2"/>
      <c r="B864" s="99"/>
      <c r="C864" s="76"/>
      <c r="F864" s="7"/>
      <c r="G864" s="76"/>
      <c r="J864" s="7"/>
      <c r="K864" s="76"/>
      <c r="O864" s="76"/>
      <c r="S864" s="76"/>
    </row>
    <row r="865" spans="1:19" ht="12.75" customHeight="1" x14ac:dyDescent="0.4">
      <c r="A865" s="2"/>
      <c r="B865" s="99"/>
      <c r="C865" s="76"/>
      <c r="F865" s="7"/>
      <c r="G865" s="76"/>
      <c r="J865" s="7"/>
      <c r="K865" s="76"/>
      <c r="O865" s="76"/>
      <c r="S865" s="76"/>
    </row>
    <row r="866" spans="1:19" ht="12.75" customHeight="1" x14ac:dyDescent="0.4">
      <c r="A866" s="2"/>
      <c r="B866" s="99"/>
      <c r="C866" s="76"/>
      <c r="F866" s="7"/>
      <c r="G866" s="76"/>
      <c r="J866" s="7"/>
      <c r="K866" s="76"/>
      <c r="O866" s="76"/>
      <c r="S866" s="76"/>
    </row>
    <row r="867" spans="1:19" ht="12.75" customHeight="1" x14ac:dyDescent="0.4">
      <c r="A867" s="2"/>
      <c r="B867" s="99"/>
      <c r="C867" s="76"/>
      <c r="F867" s="7"/>
      <c r="G867" s="76"/>
      <c r="J867" s="7"/>
      <c r="K867" s="76"/>
      <c r="O867" s="76"/>
      <c r="S867" s="76"/>
    </row>
    <row r="868" spans="1:19" ht="12.75" customHeight="1" x14ac:dyDescent="0.4">
      <c r="A868" s="2"/>
      <c r="B868" s="99"/>
      <c r="C868" s="76"/>
      <c r="F868" s="7"/>
      <c r="G868" s="76"/>
      <c r="J868" s="7"/>
      <c r="K868" s="76"/>
      <c r="O868" s="76"/>
      <c r="S868" s="76"/>
    </row>
    <row r="869" spans="1:19" ht="12.75" customHeight="1" x14ac:dyDescent="0.4">
      <c r="A869" s="2"/>
      <c r="B869" s="99"/>
      <c r="C869" s="76"/>
      <c r="F869" s="7"/>
      <c r="G869" s="76"/>
      <c r="J869" s="7"/>
      <c r="K869" s="76"/>
      <c r="O869" s="76"/>
      <c r="S869" s="76"/>
    </row>
    <row r="870" spans="1:19" ht="12.75" customHeight="1" x14ac:dyDescent="0.4">
      <c r="A870" s="2"/>
      <c r="B870" s="99"/>
      <c r="C870" s="76"/>
      <c r="F870" s="7"/>
      <c r="G870" s="76"/>
      <c r="J870" s="7"/>
      <c r="K870" s="76"/>
      <c r="O870" s="76"/>
      <c r="S870" s="76"/>
    </row>
    <row r="871" spans="1:19" ht="12.75" customHeight="1" x14ac:dyDescent="0.4">
      <c r="A871" s="2"/>
      <c r="B871" s="99"/>
      <c r="C871" s="76"/>
      <c r="F871" s="7"/>
      <c r="G871" s="76"/>
      <c r="J871" s="7"/>
      <c r="K871" s="76"/>
      <c r="O871" s="76"/>
      <c r="S871" s="76"/>
    </row>
    <row r="872" spans="1:19" ht="12.75" customHeight="1" x14ac:dyDescent="0.4">
      <c r="A872" s="2"/>
      <c r="B872" s="99"/>
      <c r="C872" s="76"/>
      <c r="F872" s="7"/>
      <c r="G872" s="76"/>
      <c r="J872" s="7"/>
      <c r="K872" s="76"/>
      <c r="O872" s="76"/>
      <c r="S872" s="76"/>
    </row>
    <row r="873" spans="1:19" ht="12.75" customHeight="1" x14ac:dyDescent="0.4">
      <c r="A873" s="2"/>
      <c r="B873" s="99"/>
      <c r="C873" s="76"/>
      <c r="F873" s="7"/>
      <c r="G873" s="76"/>
      <c r="J873" s="7"/>
      <c r="K873" s="76"/>
      <c r="O873" s="76"/>
      <c r="S873" s="76"/>
    </row>
    <row r="874" spans="1:19" ht="12.75" customHeight="1" x14ac:dyDescent="0.4">
      <c r="A874" s="2"/>
      <c r="B874" s="99"/>
      <c r="C874" s="76"/>
      <c r="F874" s="7"/>
      <c r="G874" s="76"/>
      <c r="J874" s="7"/>
      <c r="K874" s="76"/>
      <c r="O874" s="76"/>
      <c r="S874" s="76"/>
    </row>
    <row r="875" spans="1:19" ht="12.75" customHeight="1" x14ac:dyDescent="0.4">
      <c r="A875" s="2"/>
      <c r="B875" s="99"/>
      <c r="C875" s="76"/>
      <c r="F875" s="7"/>
      <c r="G875" s="76"/>
      <c r="J875" s="7"/>
      <c r="K875" s="76"/>
      <c r="O875" s="76"/>
      <c r="S875" s="76"/>
    </row>
    <row r="876" spans="1:19" ht="12.75" customHeight="1" x14ac:dyDescent="0.4">
      <c r="A876" s="2"/>
      <c r="B876" s="99"/>
      <c r="C876" s="76"/>
      <c r="F876" s="7"/>
      <c r="G876" s="76"/>
      <c r="J876" s="7"/>
      <c r="K876" s="76"/>
      <c r="O876" s="76"/>
      <c r="S876" s="76"/>
    </row>
    <row r="877" spans="1:19" ht="12.75" customHeight="1" x14ac:dyDescent="0.4">
      <c r="A877" s="2"/>
      <c r="B877" s="99"/>
      <c r="C877" s="76"/>
      <c r="F877" s="7"/>
      <c r="G877" s="76"/>
      <c r="J877" s="7"/>
      <c r="K877" s="76"/>
      <c r="O877" s="76"/>
      <c r="S877" s="76"/>
    </row>
    <row r="878" spans="1:19" ht="12.75" customHeight="1" x14ac:dyDescent="0.4">
      <c r="A878" s="2"/>
      <c r="B878" s="99"/>
      <c r="C878" s="76"/>
      <c r="F878" s="7"/>
      <c r="G878" s="76"/>
      <c r="J878" s="7"/>
      <c r="K878" s="76"/>
      <c r="O878" s="76"/>
      <c r="S878" s="76"/>
    </row>
    <row r="879" spans="1:19" ht="12.75" customHeight="1" x14ac:dyDescent="0.4">
      <c r="A879" s="2"/>
      <c r="B879" s="99"/>
      <c r="C879" s="76"/>
      <c r="F879" s="7"/>
      <c r="G879" s="76"/>
      <c r="J879" s="7"/>
      <c r="K879" s="76"/>
      <c r="O879" s="76"/>
      <c r="S879" s="76"/>
    </row>
    <row r="880" spans="1:19" ht="12.75" customHeight="1" x14ac:dyDescent="0.4">
      <c r="A880" s="2"/>
      <c r="B880" s="99"/>
      <c r="C880" s="76"/>
      <c r="F880" s="7"/>
      <c r="G880" s="76"/>
      <c r="J880" s="7"/>
      <c r="K880" s="76"/>
      <c r="O880" s="76"/>
      <c r="S880" s="76"/>
    </row>
    <row r="881" spans="1:19" ht="12.75" customHeight="1" x14ac:dyDescent="0.4">
      <c r="A881" s="2"/>
      <c r="B881" s="99"/>
      <c r="C881" s="76"/>
      <c r="F881" s="7"/>
      <c r="G881" s="76"/>
      <c r="J881" s="7"/>
      <c r="K881" s="76"/>
      <c r="O881" s="76"/>
      <c r="S881" s="76"/>
    </row>
    <row r="882" spans="1:19" ht="12.75" customHeight="1" x14ac:dyDescent="0.4">
      <c r="A882" s="2"/>
      <c r="B882" s="99"/>
      <c r="C882" s="76"/>
      <c r="F882" s="7"/>
      <c r="G882" s="76"/>
      <c r="J882" s="7"/>
      <c r="K882" s="76"/>
      <c r="O882" s="76"/>
      <c r="S882" s="76"/>
    </row>
    <row r="883" spans="1:19" ht="12.75" customHeight="1" x14ac:dyDescent="0.4">
      <c r="A883" s="2"/>
      <c r="B883" s="99"/>
      <c r="C883" s="76"/>
      <c r="F883" s="7"/>
      <c r="G883" s="76"/>
      <c r="J883" s="7"/>
      <c r="K883" s="76"/>
      <c r="O883" s="76"/>
      <c r="S883" s="76"/>
    </row>
    <row r="884" spans="1:19" ht="12.75" customHeight="1" x14ac:dyDescent="0.4">
      <c r="A884" s="2"/>
      <c r="B884" s="99"/>
      <c r="C884" s="76"/>
      <c r="F884" s="7"/>
      <c r="G884" s="76"/>
      <c r="J884" s="7"/>
      <c r="K884" s="76"/>
      <c r="O884" s="76"/>
      <c r="S884" s="76"/>
    </row>
    <row r="885" spans="1:19" ht="12.75" customHeight="1" x14ac:dyDescent="0.4">
      <c r="A885" s="2"/>
      <c r="B885" s="99"/>
      <c r="C885" s="76"/>
      <c r="F885" s="7"/>
      <c r="G885" s="76"/>
      <c r="J885" s="7"/>
      <c r="K885" s="76"/>
      <c r="O885" s="76"/>
      <c r="S885" s="76"/>
    </row>
    <row r="886" spans="1:19" ht="12.75" customHeight="1" x14ac:dyDescent="0.4">
      <c r="A886" s="2"/>
      <c r="B886" s="99"/>
      <c r="C886" s="76"/>
      <c r="F886" s="7"/>
      <c r="G886" s="76"/>
      <c r="J886" s="7"/>
      <c r="K886" s="76"/>
      <c r="O886" s="76"/>
      <c r="S886" s="76"/>
    </row>
    <row r="887" spans="1:19" ht="12.75" customHeight="1" x14ac:dyDescent="0.4">
      <c r="A887" s="2"/>
      <c r="B887" s="99"/>
      <c r="C887" s="76"/>
      <c r="F887" s="7"/>
      <c r="G887" s="76"/>
      <c r="J887" s="7"/>
      <c r="K887" s="76"/>
      <c r="O887" s="76"/>
      <c r="S887" s="76"/>
    </row>
    <row r="888" spans="1:19" ht="12.75" customHeight="1" x14ac:dyDescent="0.4">
      <c r="A888" s="2"/>
      <c r="B888" s="99"/>
      <c r="C888" s="76"/>
      <c r="F888" s="7"/>
      <c r="G888" s="76"/>
      <c r="J888" s="7"/>
      <c r="K888" s="76"/>
      <c r="O888" s="76"/>
      <c r="S888" s="76"/>
    </row>
    <row r="889" spans="1:19" ht="12.75" customHeight="1" x14ac:dyDescent="0.4">
      <c r="A889" s="2"/>
      <c r="B889" s="99"/>
      <c r="C889" s="76"/>
      <c r="F889" s="7"/>
      <c r="G889" s="76"/>
      <c r="J889" s="7"/>
      <c r="K889" s="76"/>
      <c r="O889" s="76"/>
      <c r="S889" s="76"/>
    </row>
    <row r="890" spans="1:19" ht="12.75" customHeight="1" x14ac:dyDescent="0.4">
      <c r="A890" s="2"/>
      <c r="B890" s="99"/>
      <c r="C890" s="76"/>
      <c r="F890" s="7"/>
      <c r="G890" s="76"/>
      <c r="J890" s="7"/>
      <c r="K890" s="76"/>
      <c r="O890" s="76"/>
      <c r="S890" s="76"/>
    </row>
    <row r="891" spans="1:19" ht="12.75" customHeight="1" x14ac:dyDescent="0.4">
      <c r="A891" s="2"/>
      <c r="B891" s="99"/>
      <c r="C891" s="76"/>
      <c r="F891" s="7"/>
      <c r="G891" s="76"/>
      <c r="J891" s="7"/>
      <c r="K891" s="76"/>
      <c r="O891" s="76"/>
      <c r="S891" s="76"/>
    </row>
    <row r="892" spans="1:19" ht="12.75" customHeight="1" x14ac:dyDescent="0.4">
      <c r="A892" s="2"/>
      <c r="B892" s="99"/>
      <c r="C892" s="76"/>
      <c r="F892" s="7"/>
      <c r="G892" s="76"/>
      <c r="J892" s="7"/>
      <c r="K892" s="76"/>
      <c r="O892" s="76"/>
      <c r="S892" s="76"/>
    </row>
    <row r="893" spans="1:19" ht="12.75" customHeight="1" x14ac:dyDescent="0.4">
      <c r="A893" s="2"/>
      <c r="B893" s="99"/>
      <c r="C893" s="76"/>
      <c r="F893" s="7"/>
      <c r="G893" s="76"/>
      <c r="J893" s="7"/>
      <c r="K893" s="76"/>
      <c r="O893" s="76"/>
      <c r="S893" s="76"/>
    </row>
    <row r="894" spans="1:19" ht="12.75" customHeight="1" x14ac:dyDescent="0.4">
      <c r="A894" s="2"/>
      <c r="B894" s="99"/>
      <c r="C894" s="76"/>
      <c r="F894" s="7"/>
      <c r="G894" s="76"/>
      <c r="J894" s="7"/>
      <c r="K894" s="76"/>
      <c r="O894" s="76"/>
      <c r="S894" s="76"/>
    </row>
    <row r="895" spans="1:19" ht="12.75" customHeight="1" x14ac:dyDescent="0.4">
      <c r="A895" s="2"/>
      <c r="B895" s="99"/>
      <c r="C895" s="76"/>
      <c r="F895" s="7"/>
      <c r="G895" s="76"/>
      <c r="J895" s="7"/>
      <c r="K895" s="76"/>
      <c r="O895" s="76"/>
      <c r="S895" s="76"/>
    </row>
    <row r="896" spans="1:19" ht="12.75" customHeight="1" x14ac:dyDescent="0.4">
      <c r="A896" s="2"/>
      <c r="B896" s="99"/>
      <c r="C896" s="76"/>
      <c r="F896" s="7"/>
      <c r="G896" s="76"/>
      <c r="J896" s="7"/>
      <c r="K896" s="76"/>
      <c r="O896" s="76"/>
      <c r="S896" s="76"/>
    </row>
    <row r="897" spans="1:19" ht="12.75" customHeight="1" x14ac:dyDescent="0.4">
      <c r="A897" s="2"/>
      <c r="B897" s="99"/>
      <c r="C897" s="76"/>
      <c r="F897" s="7"/>
      <c r="G897" s="76"/>
      <c r="J897" s="7"/>
      <c r="K897" s="76"/>
      <c r="O897" s="76"/>
      <c r="S897" s="76"/>
    </row>
    <row r="898" spans="1:19" ht="12.75" customHeight="1" x14ac:dyDescent="0.4">
      <c r="A898" s="2"/>
      <c r="B898" s="99"/>
      <c r="C898" s="76"/>
      <c r="F898" s="7"/>
      <c r="G898" s="76"/>
      <c r="J898" s="7"/>
      <c r="K898" s="76"/>
      <c r="O898" s="76"/>
      <c r="S898" s="76"/>
    </row>
    <row r="899" spans="1:19" ht="12.75" customHeight="1" x14ac:dyDescent="0.4">
      <c r="A899" s="2"/>
      <c r="B899" s="99"/>
      <c r="C899" s="76"/>
      <c r="F899" s="7"/>
      <c r="G899" s="76"/>
      <c r="J899" s="7"/>
      <c r="K899" s="76"/>
      <c r="O899" s="76"/>
      <c r="S899" s="76"/>
    </row>
    <row r="900" spans="1:19" ht="12.75" customHeight="1" x14ac:dyDescent="0.4">
      <c r="A900" s="2"/>
      <c r="B900" s="99"/>
      <c r="C900" s="76"/>
      <c r="F900" s="7"/>
      <c r="G900" s="76"/>
      <c r="J900" s="7"/>
      <c r="K900" s="76"/>
      <c r="O900" s="76"/>
      <c r="S900" s="76"/>
    </row>
    <row r="901" spans="1:19" ht="12.75" customHeight="1" x14ac:dyDescent="0.4">
      <c r="A901" s="2"/>
      <c r="B901" s="99"/>
      <c r="C901" s="76"/>
      <c r="F901" s="7"/>
      <c r="G901" s="76"/>
      <c r="J901" s="7"/>
      <c r="K901" s="76"/>
      <c r="O901" s="76"/>
      <c r="S901" s="76"/>
    </row>
    <row r="902" spans="1:19" ht="12.75" customHeight="1" x14ac:dyDescent="0.4">
      <c r="A902" s="2"/>
      <c r="B902" s="99"/>
      <c r="C902" s="76"/>
      <c r="F902" s="7"/>
      <c r="G902" s="76"/>
      <c r="J902" s="7"/>
      <c r="K902" s="76"/>
      <c r="O902" s="76"/>
      <c r="S902" s="76"/>
    </row>
    <row r="903" spans="1:19" ht="12.75" customHeight="1" x14ac:dyDescent="0.4">
      <c r="A903" s="2"/>
      <c r="B903" s="99"/>
      <c r="C903" s="76"/>
      <c r="F903" s="7"/>
      <c r="G903" s="76"/>
      <c r="J903" s="7"/>
      <c r="K903" s="76"/>
      <c r="O903" s="76"/>
      <c r="S903" s="76"/>
    </row>
    <row r="904" spans="1:19" ht="12.75" customHeight="1" x14ac:dyDescent="0.4">
      <c r="A904" s="2"/>
      <c r="B904" s="99"/>
      <c r="C904" s="76"/>
      <c r="F904" s="7"/>
      <c r="G904" s="76"/>
      <c r="J904" s="7"/>
      <c r="K904" s="76"/>
      <c r="O904" s="76"/>
      <c r="S904" s="76"/>
    </row>
    <row r="905" spans="1:19" ht="12.75" customHeight="1" x14ac:dyDescent="0.4">
      <c r="A905" s="2"/>
      <c r="B905" s="99"/>
      <c r="C905" s="76"/>
      <c r="F905" s="7"/>
      <c r="G905" s="76"/>
      <c r="J905" s="7"/>
      <c r="K905" s="76"/>
      <c r="O905" s="76"/>
      <c r="S905" s="76"/>
    </row>
    <row r="906" spans="1:19" ht="12.75" customHeight="1" x14ac:dyDescent="0.4">
      <c r="A906" s="2"/>
      <c r="B906" s="99"/>
      <c r="C906" s="76"/>
      <c r="F906" s="7"/>
      <c r="G906" s="76"/>
      <c r="J906" s="7"/>
      <c r="K906" s="76"/>
      <c r="O906" s="76"/>
      <c r="S906" s="76"/>
    </row>
    <row r="907" spans="1:19" ht="12.75" customHeight="1" x14ac:dyDescent="0.4">
      <c r="A907" s="2"/>
      <c r="B907" s="99"/>
      <c r="C907" s="76"/>
      <c r="F907" s="7"/>
      <c r="G907" s="76"/>
      <c r="J907" s="7"/>
      <c r="K907" s="76"/>
      <c r="O907" s="76"/>
      <c r="S907" s="76"/>
    </row>
    <row r="908" spans="1:19" ht="12.75" customHeight="1" x14ac:dyDescent="0.4">
      <c r="A908" s="2"/>
      <c r="B908" s="99"/>
      <c r="C908" s="76"/>
      <c r="F908" s="7"/>
      <c r="G908" s="76"/>
      <c r="J908" s="7"/>
      <c r="K908" s="76"/>
      <c r="O908" s="76"/>
      <c r="S908" s="76"/>
    </row>
    <row r="909" spans="1:19" ht="12.75" customHeight="1" x14ac:dyDescent="0.4">
      <c r="A909" s="2"/>
      <c r="B909" s="99"/>
      <c r="C909" s="76"/>
      <c r="F909" s="7"/>
      <c r="G909" s="76"/>
      <c r="J909" s="7"/>
      <c r="K909" s="76"/>
      <c r="O909" s="76"/>
      <c r="S909" s="76"/>
    </row>
    <row r="910" spans="1:19" ht="12.75" customHeight="1" x14ac:dyDescent="0.4">
      <c r="A910" s="2"/>
      <c r="B910" s="99"/>
      <c r="C910" s="76"/>
      <c r="F910" s="7"/>
      <c r="G910" s="76"/>
      <c r="J910" s="7"/>
      <c r="K910" s="76"/>
      <c r="O910" s="76"/>
      <c r="S910" s="76"/>
    </row>
    <row r="911" spans="1:19" ht="12.75" customHeight="1" x14ac:dyDescent="0.4">
      <c r="A911" s="2"/>
      <c r="B911" s="99"/>
      <c r="C911" s="76"/>
      <c r="F911" s="7"/>
      <c r="G911" s="76"/>
      <c r="J911" s="7"/>
      <c r="K911" s="76"/>
      <c r="O911" s="76"/>
      <c r="S911" s="76"/>
    </row>
    <row r="912" spans="1:19" ht="12.75" customHeight="1" x14ac:dyDescent="0.4">
      <c r="A912" s="2"/>
      <c r="B912" s="99"/>
      <c r="C912" s="76"/>
      <c r="F912" s="7"/>
      <c r="G912" s="76"/>
      <c r="J912" s="7"/>
      <c r="K912" s="76"/>
      <c r="O912" s="76"/>
      <c r="S912" s="76"/>
    </row>
    <row r="913" spans="1:19" ht="12.75" customHeight="1" x14ac:dyDescent="0.4">
      <c r="A913" s="2"/>
      <c r="B913" s="99"/>
      <c r="C913" s="76"/>
      <c r="F913" s="7"/>
      <c r="G913" s="76"/>
      <c r="J913" s="7"/>
      <c r="K913" s="76"/>
      <c r="O913" s="76"/>
      <c r="S913" s="76"/>
    </row>
    <row r="914" spans="1:19" ht="12.75" customHeight="1" x14ac:dyDescent="0.4">
      <c r="A914" s="2"/>
      <c r="B914" s="99"/>
      <c r="C914" s="76"/>
      <c r="F914" s="7"/>
      <c r="G914" s="76"/>
      <c r="J914" s="7"/>
      <c r="K914" s="76"/>
      <c r="O914" s="76"/>
      <c r="S914" s="76"/>
    </row>
    <row r="915" spans="1:19" ht="12.75" customHeight="1" x14ac:dyDescent="0.4">
      <c r="A915" s="2"/>
      <c r="B915" s="99"/>
      <c r="C915" s="76"/>
      <c r="F915" s="7"/>
      <c r="G915" s="76"/>
      <c r="J915" s="7"/>
      <c r="K915" s="76"/>
      <c r="O915" s="76"/>
      <c r="S915" s="76"/>
    </row>
    <row r="916" spans="1:19" ht="12.75" customHeight="1" x14ac:dyDescent="0.4">
      <c r="A916" s="2"/>
      <c r="B916" s="99"/>
      <c r="C916" s="76"/>
      <c r="F916" s="7"/>
      <c r="G916" s="76"/>
      <c r="J916" s="7"/>
      <c r="K916" s="76"/>
      <c r="O916" s="76"/>
      <c r="S916" s="76"/>
    </row>
    <row r="917" spans="1:19" ht="12.75" customHeight="1" x14ac:dyDescent="0.4">
      <c r="A917" s="2"/>
      <c r="B917" s="99"/>
      <c r="C917" s="76"/>
      <c r="F917" s="7"/>
      <c r="G917" s="76"/>
      <c r="J917" s="7"/>
      <c r="K917" s="76"/>
      <c r="O917" s="76"/>
      <c r="S917" s="76"/>
    </row>
    <row r="918" spans="1:19" ht="12.75" customHeight="1" x14ac:dyDescent="0.4">
      <c r="A918" s="2"/>
      <c r="B918" s="99"/>
      <c r="C918" s="76"/>
      <c r="F918" s="7"/>
      <c r="G918" s="76"/>
      <c r="J918" s="7"/>
      <c r="K918" s="76"/>
      <c r="O918" s="76"/>
      <c r="S918" s="76"/>
    </row>
    <row r="919" spans="1:19" ht="12.75" customHeight="1" x14ac:dyDescent="0.4">
      <c r="A919" s="2"/>
      <c r="B919" s="99"/>
      <c r="C919" s="76"/>
      <c r="F919" s="7"/>
      <c r="G919" s="76"/>
      <c r="J919" s="7"/>
      <c r="K919" s="76"/>
      <c r="O919" s="76"/>
      <c r="S919" s="76"/>
    </row>
    <row r="920" spans="1:19" ht="12.75" customHeight="1" x14ac:dyDescent="0.4">
      <c r="A920" s="2"/>
      <c r="B920" s="99"/>
      <c r="C920" s="76"/>
      <c r="F920" s="7"/>
      <c r="G920" s="76"/>
      <c r="J920" s="7"/>
      <c r="K920" s="76"/>
      <c r="O920" s="76"/>
      <c r="S920" s="76"/>
    </row>
    <row r="921" spans="1:19" ht="12.75" customHeight="1" x14ac:dyDescent="0.4">
      <c r="A921" s="2"/>
      <c r="B921" s="99"/>
      <c r="C921" s="76"/>
      <c r="F921" s="7"/>
      <c r="G921" s="76"/>
      <c r="J921" s="7"/>
      <c r="K921" s="76"/>
      <c r="O921" s="76"/>
      <c r="S921" s="76"/>
    </row>
    <row r="922" spans="1:19" ht="12.75" customHeight="1" x14ac:dyDescent="0.4">
      <c r="A922" s="2"/>
      <c r="B922" s="99"/>
      <c r="C922" s="76"/>
      <c r="F922" s="7"/>
      <c r="G922" s="76"/>
      <c r="J922" s="7"/>
      <c r="K922" s="76"/>
      <c r="O922" s="76"/>
      <c r="S922" s="76"/>
    </row>
    <row r="923" spans="1:19" ht="12.75" customHeight="1" x14ac:dyDescent="0.4">
      <c r="A923" s="2"/>
      <c r="B923" s="99"/>
      <c r="C923" s="76"/>
      <c r="F923" s="7"/>
      <c r="G923" s="76"/>
      <c r="J923" s="7"/>
      <c r="K923" s="76"/>
      <c r="O923" s="76"/>
      <c r="S923" s="76"/>
    </row>
    <row r="924" spans="1:19" ht="12.75" customHeight="1" x14ac:dyDescent="0.4">
      <c r="A924" s="2"/>
      <c r="B924" s="99"/>
      <c r="C924" s="76"/>
      <c r="F924" s="7"/>
      <c r="G924" s="76"/>
      <c r="J924" s="7"/>
      <c r="K924" s="76"/>
      <c r="O924" s="76"/>
      <c r="S924" s="76"/>
    </row>
    <row r="925" spans="1:19" ht="12.75" customHeight="1" x14ac:dyDescent="0.4">
      <c r="A925" s="2"/>
      <c r="B925" s="99"/>
      <c r="C925" s="76"/>
      <c r="F925" s="7"/>
      <c r="G925" s="76"/>
      <c r="J925" s="7"/>
      <c r="K925" s="76"/>
      <c r="O925" s="76"/>
      <c r="S925" s="76"/>
    </row>
    <row r="926" spans="1:19" ht="12.75" customHeight="1" x14ac:dyDescent="0.4">
      <c r="A926" s="2"/>
      <c r="B926" s="99"/>
      <c r="C926" s="76"/>
      <c r="F926" s="7"/>
      <c r="G926" s="76"/>
      <c r="J926" s="7"/>
      <c r="K926" s="76"/>
      <c r="O926" s="76"/>
      <c r="S926" s="76"/>
    </row>
    <row r="927" spans="1:19" ht="12.75" customHeight="1" x14ac:dyDescent="0.4">
      <c r="A927" s="2"/>
      <c r="B927" s="99"/>
      <c r="C927" s="76"/>
      <c r="F927" s="7"/>
      <c r="G927" s="76"/>
      <c r="J927" s="7"/>
      <c r="K927" s="76"/>
      <c r="O927" s="76"/>
      <c r="S927" s="76"/>
    </row>
    <row r="928" spans="1:19" ht="12.75" customHeight="1" x14ac:dyDescent="0.4">
      <c r="A928" s="2"/>
      <c r="B928" s="99"/>
      <c r="C928" s="76"/>
      <c r="F928" s="7"/>
      <c r="G928" s="76"/>
      <c r="J928" s="7"/>
      <c r="K928" s="76"/>
      <c r="O928" s="76"/>
      <c r="S928" s="76"/>
    </row>
    <row r="929" spans="1:19" ht="12.75" customHeight="1" x14ac:dyDescent="0.4">
      <c r="A929" s="2"/>
      <c r="B929" s="99"/>
      <c r="C929" s="76"/>
      <c r="F929" s="7"/>
      <c r="G929" s="76"/>
      <c r="J929" s="7"/>
      <c r="K929" s="76"/>
      <c r="O929" s="76"/>
      <c r="S929" s="76"/>
    </row>
    <row r="930" spans="1:19" ht="12.75" customHeight="1" x14ac:dyDescent="0.4">
      <c r="A930" s="2"/>
      <c r="B930" s="99"/>
      <c r="C930" s="76"/>
      <c r="F930" s="7"/>
      <c r="G930" s="76"/>
      <c r="J930" s="7"/>
      <c r="K930" s="76"/>
      <c r="O930" s="76"/>
      <c r="S930" s="76"/>
    </row>
    <row r="931" spans="1:19" ht="12.75" customHeight="1" x14ac:dyDescent="0.4">
      <c r="A931" s="2"/>
      <c r="B931" s="99"/>
      <c r="C931" s="76"/>
      <c r="F931" s="7"/>
      <c r="G931" s="76"/>
      <c r="J931" s="7"/>
      <c r="K931" s="76"/>
      <c r="O931" s="76"/>
      <c r="S931" s="76"/>
    </row>
    <row r="932" spans="1:19" ht="12.75" customHeight="1" x14ac:dyDescent="0.4">
      <c r="A932" s="2"/>
      <c r="B932" s="99"/>
      <c r="C932" s="76"/>
      <c r="F932" s="7"/>
      <c r="G932" s="76"/>
      <c r="J932" s="7"/>
      <c r="K932" s="76"/>
      <c r="O932" s="76"/>
      <c r="S932" s="76"/>
    </row>
    <row r="933" spans="1:19" ht="12.75" customHeight="1" x14ac:dyDescent="0.4">
      <c r="A933" s="2"/>
      <c r="B933" s="99"/>
      <c r="C933" s="76"/>
      <c r="F933" s="7"/>
      <c r="G933" s="76"/>
      <c r="J933" s="7"/>
      <c r="K933" s="76"/>
      <c r="O933" s="76"/>
      <c r="S933" s="76"/>
    </row>
    <row r="934" spans="1:19" ht="12.75" customHeight="1" x14ac:dyDescent="0.4">
      <c r="A934" s="2"/>
      <c r="B934" s="99"/>
      <c r="C934" s="76"/>
      <c r="F934" s="7"/>
      <c r="G934" s="76"/>
      <c r="J934" s="7"/>
      <c r="K934" s="76"/>
      <c r="O934" s="76"/>
      <c r="S934" s="76"/>
    </row>
    <row r="935" spans="1:19" ht="12.75" customHeight="1" x14ac:dyDescent="0.4">
      <c r="A935" s="2"/>
      <c r="B935" s="99"/>
      <c r="C935" s="76"/>
      <c r="F935" s="7"/>
      <c r="G935" s="76"/>
      <c r="J935" s="7"/>
      <c r="K935" s="76"/>
      <c r="O935" s="76"/>
      <c r="S935" s="76"/>
    </row>
    <row r="936" spans="1:19" ht="12.75" customHeight="1" x14ac:dyDescent="0.4">
      <c r="A936" s="2"/>
      <c r="B936" s="99"/>
      <c r="C936" s="76"/>
      <c r="F936" s="7"/>
      <c r="G936" s="76"/>
      <c r="J936" s="7"/>
      <c r="K936" s="76"/>
      <c r="O936" s="76"/>
      <c r="S936" s="76"/>
    </row>
    <row r="937" spans="1:19" ht="12.75" customHeight="1" x14ac:dyDescent="0.4">
      <c r="A937" s="2"/>
      <c r="B937" s="99"/>
      <c r="C937" s="76"/>
      <c r="F937" s="7"/>
      <c r="G937" s="76"/>
      <c r="J937" s="7"/>
      <c r="K937" s="76"/>
      <c r="O937" s="76"/>
      <c r="S937" s="76"/>
    </row>
    <row r="938" spans="1:19" ht="12.75" customHeight="1" x14ac:dyDescent="0.4">
      <c r="A938" s="2"/>
      <c r="B938" s="99"/>
      <c r="C938" s="76"/>
      <c r="F938" s="7"/>
      <c r="G938" s="76"/>
      <c r="J938" s="7"/>
      <c r="K938" s="76"/>
      <c r="O938" s="76"/>
      <c r="S938" s="76"/>
    </row>
    <row r="939" spans="1:19" ht="12.75" customHeight="1" x14ac:dyDescent="0.4">
      <c r="A939" s="2"/>
      <c r="B939" s="99"/>
      <c r="C939" s="76"/>
      <c r="F939" s="7"/>
      <c r="G939" s="76"/>
      <c r="J939" s="7"/>
      <c r="K939" s="76"/>
      <c r="O939" s="76"/>
      <c r="S939" s="76"/>
    </row>
    <row r="940" spans="1:19" ht="12.75" customHeight="1" x14ac:dyDescent="0.4">
      <c r="A940" s="2"/>
      <c r="B940" s="99"/>
      <c r="C940" s="76"/>
      <c r="F940" s="7"/>
      <c r="G940" s="76"/>
      <c r="J940" s="7"/>
      <c r="K940" s="76"/>
      <c r="O940" s="76"/>
      <c r="S940" s="76"/>
    </row>
    <row r="941" spans="1:19" ht="12.75" customHeight="1" x14ac:dyDescent="0.4">
      <c r="A941" s="2"/>
      <c r="B941" s="99"/>
      <c r="C941" s="76"/>
      <c r="F941" s="7"/>
      <c r="G941" s="76"/>
      <c r="J941" s="7"/>
      <c r="K941" s="76"/>
      <c r="O941" s="76"/>
      <c r="S941" s="76"/>
    </row>
    <row r="942" spans="1:19" ht="12.75" customHeight="1" x14ac:dyDescent="0.4">
      <c r="A942" s="2"/>
      <c r="B942" s="99"/>
      <c r="C942" s="76"/>
      <c r="F942" s="7"/>
      <c r="G942" s="76"/>
      <c r="J942" s="7"/>
      <c r="K942" s="76"/>
      <c r="O942" s="76"/>
      <c r="S942" s="76"/>
    </row>
    <row r="943" spans="1:19" ht="12.75" customHeight="1" x14ac:dyDescent="0.4">
      <c r="A943" s="2"/>
      <c r="B943" s="99"/>
      <c r="C943" s="76"/>
      <c r="F943" s="7"/>
      <c r="G943" s="76"/>
      <c r="J943" s="7"/>
      <c r="K943" s="76"/>
      <c r="O943" s="76"/>
      <c r="S943" s="76"/>
    </row>
    <row r="944" spans="1:19" ht="12.75" customHeight="1" x14ac:dyDescent="0.4">
      <c r="A944" s="2"/>
      <c r="B944" s="99"/>
      <c r="C944" s="76"/>
      <c r="F944" s="7"/>
      <c r="G944" s="76"/>
      <c r="J944" s="7"/>
      <c r="K944" s="76"/>
      <c r="O944" s="76"/>
      <c r="S944" s="76"/>
    </row>
    <row r="945" spans="1:19" ht="12.75" customHeight="1" x14ac:dyDescent="0.4">
      <c r="A945" s="2"/>
      <c r="B945" s="99"/>
      <c r="C945" s="76"/>
      <c r="F945" s="7"/>
      <c r="G945" s="76"/>
      <c r="J945" s="7"/>
      <c r="K945" s="76"/>
      <c r="O945" s="76"/>
      <c r="S945" s="76"/>
    </row>
    <row r="946" spans="1:19" ht="12.75" customHeight="1" x14ac:dyDescent="0.4">
      <c r="A946" s="2"/>
      <c r="B946" s="99"/>
      <c r="C946" s="76"/>
      <c r="F946" s="7"/>
      <c r="G946" s="76"/>
      <c r="J946" s="7"/>
      <c r="K946" s="76"/>
      <c r="O946" s="76"/>
      <c r="S946" s="76"/>
    </row>
    <row r="947" spans="1:19" ht="12.75" customHeight="1" x14ac:dyDescent="0.4">
      <c r="A947" s="2"/>
      <c r="B947" s="99"/>
      <c r="C947" s="76"/>
      <c r="F947" s="7"/>
      <c r="G947" s="76"/>
      <c r="J947" s="7"/>
      <c r="K947" s="76"/>
      <c r="O947" s="76"/>
      <c r="S947" s="76"/>
    </row>
    <row r="948" spans="1:19" ht="12.75" customHeight="1" x14ac:dyDescent="0.4">
      <c r="A948" s="2"/>
      <c r="B948" s="99"/>
      <c r="C948" s="76"/>
      <c r="F948" s="7"/>
      <c r="G948" s="76"/>
      <c r="J948" s="7"/>
      <c r="K948" s="76"/>
      <c r="O948" s="76"/>
      <c r="S948" s="76"/>
    </row>
    <row r="949" spans="1:19" ht="12.75" customHeight="1" x14ac:dyDescent="0.4">
      <c r="A949" s="2"/>
      <c r="B949" s="99"/>
      <c r="C949" s="76"/>
      <c r="F949" s="7"/>
      <c r="G949" s="76"/>
      <c r="J949" s="7"/>
      <c r="K949" s="76"/>
      <c r="O949" s="76"/>
      <c r="S949" s="76"/>
    </row>
    <row r="950" spans="1:19" ht="12.75" customHeight="1" x14ac:dyDescent="0.4">
      <c r="A950" s="2"/>
      <c r="B950" s="99"/>
      <c r="C950" s="76"/>
      <c r="F950" s="7"/>
      <c r="G950" s="76"/>
      <c r="J950" s="7"/>
      <c r="K950" s="76"/>
      <c r="O950" s="76"/>
      <c r="S950" s="76"/>
    </row>
    <row r="951" spans="1:19" ht="12.75" customHeight="1" x14ac:dyDescent="0.4">
      <c r="A951" s="2"/>
      <c r="B951" s="99"/>
      <c r="C951" s="76"/>
      <c r="F951" s="7"/>
      <c r="G951" s="76"/>
      <c r="J951" s="7"/>
      <c r="K951" s="76"/>
      <c r="O951" s="76"/>
      <c r="S951" s="76"/>
    </row>
    <row r="952" spans="1:19" ht="12.75" customHeight="1" x14ac:dyDescent="0.4">
      <c r="A952" s="2"/>
      <c r="B952" s="99"/>
      <c r="C952" s="76"/>
      <c r="F952" s="7"/>
      <c r="G952" s="76"/>
      <c r="J952" s="7"/>
      <c r="K952" s="76"/>
      <c r="O952" s="76"/>
      <c r="S952" s="76"/>
    </row>
    <row r="953" spans="1:19" ht="12.75" customHeight="1" x14ac:dyDescent="0.4">
      <c r="A953" s="2"/>
      <c r="B953" s="99"/>
      <c r="C953" s="76"/>
      <c r="F953" s="7"/>
      <c r="G953" s="76"/>
      <c r="J953" s="7"/>
      <c r="K953" s="76"/>
      <c r="O953" s="76"/>
      <c r="S953" s="76"/>
    </row>
    <row r="954" spans="1:19" ht="12.75" customHeight="1" x14ac:dyDescent="0.4">
      <c r="A954" s="2"/>
      <c r="B954" s="99"/>
      <c r="C954" s="76"/>
      <c r="F954" s="7"/>
      <c r="G954" s="76"/>
      <c r="J954" s="7"/>
      <c r="K954" s="76"/>
      <c r="O954" s="76"/>
      <c r="S954" s="76"/>
    </row>
    <row r="955" spans="1:19" ht="12.75" customHeight="1" x14ac:dyDescent="0.4">
      <c r="A955" s="2"/>
      <c r="B955" s="99"/>
      <c r="C955" s="76"/>
      <c r="F955" s="7"/>
      <c r="G955" s="76"/>
      <c r="J955" s="7"/>
      <c r="K955" s="76"/>
      <c r="O955" s="76"/>
      <c r="S955" s="76"/>
    </row>
    <row r="956" spans="1:19" ht="12.75" customHeight="1" x14ac:dyDescent="0.4">
      <c r="A956" s="2"/>
      <c r="B956" s="99"/>
      <c r="C956" s="76"/>
      <c r="F956" s="7"/>
      <c r="G956" s="76"/>
      <c r="J956" s="7"/>
      <c r="K956" s="76"/>
      <c r="O956" s="76"/>
      <c r="S956" s="76"/>
    </row>
    <row r="957" spans="1:19" ht="12.75" customHeight="1" x14ac:dyDescent="0.4">
      <c r="A957" s="2"/>
      <c r="B957" s="99"/>
      <c r="C957" s="76"/>
      <c r="F957" s="7"/>
      <c r="G957" s="76"/>
      <c r="J957" s="7"/>
      <c r="K957" s="76"/>
      <c r="O957" s="76"/>
      <c r="S957" s="76"/>
    </row>
    <row r="958" spans="1:19" ht="12.75" customHeight="1" x14ac:dyDescent="0.4">
      <c r="A958" s="2"/>
      <c r="B958" s="99"/>
      <c r="C958" s="76"/>
      <c r="F958" s="7"/>
      <c r="G958" s="76"/>
      <c r="J958" s="7"/>
      <c r="K958" s="76"/>
      <c r="O958" s="76"/>
      <c r="S958" s="76"/>
    </row>
    <row r="959" spans="1:19" ht="12.75" customHeight="1" x14ac:dyDescent="0.4">
      <c r="A959" s="2"/>
      <c r="B959" s="99"/>
      <c r="C959" s="76"/>
      <c r="F959" s="7"/>
      <c r="G959" s="76"/>
      <c r="J959" s="7"/>
      <c r="K959" s="76"/>
      <c r="O959" s="76"/>
      <c r="S959" s="76"/>
    </row>
    <row r="960" spans="1:19" ht="12.75" customHeight="1" x14ac:dyDescent="0.4">
      <c r="A960" s="2"/>
      <c r="B960" s="99"/>
      <c r="C960" s="76"/>
      <c r="F960" s="7"/>
      <c r="G960" s="76"/>
      <c r="J960" s="7"/>
      <c r="K960" s="76"/>
      <c r="O960" s="76"/>
      <c r="S960" s="76"/>
    </row>
    <row r="961" spans="1:19" ht="12.75" customHeight="1" x14ac:dyDescent="0.4">
      <c r="A961" s="2"/>
      <c r="B961" s="99"/>
      <c r="C961" s="76"/>
      <c r="F961" s="7"/>
      <c r="G961" s="76"/>
      <c r="J961" s="7"/>
      <c r="K961" s="76"/>
      <c r="O961" s="76"/>
      <c r="S961" s="76"/>
    </row>
    <row r="962" spans="1:19" ht="12.75" customHeight="1" x14ac:dyDescent="0.4">
      <c r="A962" s="2"/>
      <c r="B962" s="99"/>
      <c r="C962" s="76"/>
      <c r="F962" s="7"/>
      <c r="G962" s="76"/>
      <c r="J962" s="7"/>
      <c r="K962" s="76"/>
      <c r="O962" s="76"/>
      <c r="S962" s="76"/>
    </row>
    <row r="963" spans="1:19" ht="12.75" customHeight="1" x14ac:dyDescent="0.4">
      <c r="A963" s="2"/>
      <c r="B963" s="99"/>
      <c r="C963" s="76"/>
      <c r="F963" s="7"/>
      <c r="G963" s="76"/>
      <c r="J963" s="7"/>
      <c r="K963" s="76"/>
      <c r="O963" s="76"/>
      <c r="S963" s="76"/>
    </row>
    <row r="964" spans="1:19" ht="12.75" customHeight="1" x14ac:dyDescent="0.4">
      <c r="A964" s="2"/>
      <c r="B964" s="99"/>
      <c r="C964" s="76"/>
      <c r="F964" s="7"/>
      <c r="G964" s="76"/>
      <c r="J964" s="7"/>
      <c r="K964" s="76"/>
      <c r="O964" s="76"/>
      <c r="S964" s="76"/>
    </row>
    <row r="965" spans="1:19" ht="12.75" customHeight="1" x14ac:dyDescent="0.4">
      <c r="A965" s="2"/>
      <c r="B965" s="99"/>
      <c r="C965" s="76"/>
      <c r="F965" s="7"/>
      <c r="G965" s="76"/>
      <c r="J965" s="7"/>
      <c r="K965" s="76"/>
      <c r="O965" s="76"/>
      <c r="S965" s="76"/>
    </row>
    <row r="966" spans="1:19" ht="12.75" customHeight="1" x14ac:dyDescent="0.4">
      <c r="A966" s="2"/>
      <c r="B966" s="99"/>
      <c r="C966" s="76"/>
      <c r="F966" s="7"/>
      <c r="G966" s="76"/>
      <c r="J966" s="7"/>
      <c r="K966" s="76"/>
      <c r="O966" s="76"/>
      <c r="S966" s="76"/>
    </row>
    <row r="967" spans="1:19" ht="12.75" customHeight="1" x14ac:dyDescent="0.4">
      <c r="A967" s="2"/>
      <c r="B967" s="99"/>
      <c r="C967" s="76"/>
      <c r="F967" s="7"/>
      <c r="G967" s="76"/>
      <c r="J967" s="7"/>
      <c r="K967" s="76"/>
      <c r="O967" s="76"/>
      <c r="S967" s="76"/>
    </row>
    <row r="968" spans="1:19" ht="12.75" customHeight="1" x14ac:dyDescent="0.4">
      <c r="A968" s="2"/>
      <c r="B968" s="99"/>
      <c r="C968" s="76"/>
      <c r="F968" s="7"/>
      <c r="G968" s="76"/>
      <c r="J968" s="7"/>
      <c r="K968" s="76"/>
      <c r="O968" s="76"/>
      <c r="S968" s="76"/>
    </row>
    <row r="969" spans="1:19" ht="12.75" customHeight="1" x14ac:dyDescent="0.4">
      <c r="A969" s="2"/>
      <c r="B969" s="99"/>
      <c r="C969" s="76"/>
      <c r="F969" s="7"/>
      <c r="G969" s="76"/>
      <c r="J969" s="7"/>
      <c r="K969" s="76"/>
      <c r="O969" s="76"/>
      <c r="S969" s="76"/>
    </row>
    <row r="970" spans="1:19" ht="12.75" customHeight="1" x14ac:dyDescent="0.4">
      <c r="A970" s="2"/>
      <c r="B970" s="99"/>
      <c r="C970" s="76"/>
      <c r="F970" s="7"/>
      <c r="G970" s="76"/>
      <c r="J970" s="7"/>
      <c r="K970" s="76"/>
      <c r="O970" s="76"/>
      <c r="S970" s="76"/>
    </row>
    <row r="971" spans="1:19" ht="12.75" customHeight="1" x14ac:dyDescent="0.4">
      <c r="A971" s="2"/>
      <c r="B971" s="99"/>
      <c r="C971" s="76"/>
      <c r="F971" s="7"/>
      <c r="G971" s="76"/>
      <c r="J971" s="7"/>
      <c r="K971" s="76"/>
      <c r="O971" s="76"/>
      <c r="S971" s="76"/>
    </row>
    <row r="972" spans="1:19" ht="12.75" customHeight="1" x14ac:dyDescent="0.4">
      <c r="A972" s="2"/>
      <c r="B972" s="99"/>
      <c r="C972" s="76"/>
      <c r="F972" s="7"/>
      <c r="G972" s="76"/>
      <c r="J972" s="7"/>
      <c r="K972" s="76"/>
      <c r="O972" s="76"/>
      <c r="S972" s="76"/>
    </row>
    <row r="973" spans="1:19" ht="12.75" customHeight="1" x14ac:dyDescent="0.4">
      <c r="A973" s="2"/>
      <c r="B973" s="99"/>
      <c r="C973" s="76"/>
      <c r="F973" s="7"/>
      <c r="G973" s="76"/>
      <c r="J973" s="7"/>
      <c r="K973" s="76"/>
      <c r="O973" s="76"/>
      <c r="S973" s="76"/>
    </row>
    <row r="974" spans="1:19" ht="12.75" customHeight="1" x14ac:dyDescent="0.4">
      <c r="A974" s="2"/>
      <c r="B974" s="99"/>
      <c r="C974" s="76"/>
      <c r="F974" s="7"/>
      <c r="G974" s="76"/>
      <c r="J974" s="7"/>
      <c r="K974" s="76"/>
      <c r="O974" s="76"/>
      <c r="S974" s="76"/>
    </row>
    <row r="975" spans="1:19" ht="12.75" customHeight="1" x14ac:dyDescent="0.4">
      <c r="A975" s="2"/>
      <c r="B975" s="99"/>
      <c r="C975" s="76"/>
      <c r="F975" s="7"/>
      <c r="G975" s="76"/>
      <c r="J975" s="7"/>
      <c r="K975" s="76"/>
      <c r="O975" s="76"/>
      <c r="S975" s="76"/>
    </row>
    <row r="976" spans="1:19" ht="12.75" customHeight="1" x14ac:dyDescent="0.4">
      <c r="A976" s="2"/>
      <c r="B976" s="99"/>
      <c r="C976" s="76"/>
      <c r="F976" s="7"/>
      <c r="G976" s="76"/>
      <c r="J976" s="7"/>
      <c r="K976" s="76"/>
      <c r="O976" s="76"/>
      <c r="S976" s="76"/>
    </row>
    <row r="977" spans="1:19" ht="12.75" customHeight="1" x14ac:dyDescent="0.4">
      <c r="A977" s="2"/>
      <c r="B977" s="99"/>
      <c r="C977" s="76"/>
      <c r="F977" s="7"/>
      <c r="G977" s="76"/>
      <c r="J977" s="7"/>
      <c r="K977" s="76"/>
      <c r="O977" s="76"/>
      <c r="S977" s="76"/>
    </row>
    <row r="978" spans="1:19" ht="12.75" customHeight="1" x14ac:dyDescent="0.4">
      <c r="A978" s="2"/>
      <c r="B978" s="99"/>
      <c r="C978" s="76"/>
      <c r="F978" s="7"/>
      <c r="G978" s="76"/>
      <c r="J978" s="7"/>
      <c r="K978" s="76"/>
      <c r="O978" s="76"/>
      <c r="S978" s="76"/>
    </row>
    <row r="979" spans="1:19" ht="12.75" customHeight="1" x14ac:dyDescent="0.4">
      <c r="A979" s="2"/>
      <c r="B979" s="99"/>
      <c r="C979" s="76"/>
      <c r="F979" s="7"/>
      <c r="G979" s="76"/>
      <c r="J979" s="7"/>
      <c r="K979" s="76"/>
      <c r="O979" s="76"/>
      <c r="S979" s="76"/>
    </row>
    <row r="980" spans="1:19" ht="12.75" customHeight="1" x14ac:dyDescent="0.4">
      <c r="A980" s="2"/>
      <c r="B980" s="99"/>
      <c r="C980" s="76"/>
      <c r="F980" s="7"/>
      <c r="G980" s="76"/>
      <c r="J980" s="7"/>
      <c r="K980" s="76"/>
      <c r="O980" s="76"/>
      <c r="S980" s="76"/>
    </row>
    <row r="981" spans="1:19" ht="12.75" customHeight="1" x14ac:dyDescent="0.4">
      <c r="A981" s="2"/>
      <c r="B981" s="99"/>
      <c r="C981" s="76"/>
      <c r="F981" s="7"/>
      <c r="G981" s="76"/>
      <c r="J981" s="7"/>
      <c r="K981" s="76"/>
      <c r="O981" s="76"/>
      <c r="S981" s="76"/>
    </row>
    <row r="982" spans="1:19" ht="12.75" customHeight="1" x14ac:dyDescent="0.4">
      <c r="A982" s="2"/>
      <c r="B982" s="99"/>
      <c r="C982" s="76"/>
      <c r="F982" s="7"/>
      <c r="G982" s="76"/>
      <c r="J982" s="7"/>
      <c r="K982" s="76"/>
      <c r="O982" s="76"/>
      <c r="S982" s="76"/>
    </row>
    <row r="983" spans="1:19" ht="12.75" customHeight="1" x14ac:dyDescent="0.4">
      <c r="A983" s="2"/>
      <c r="B983" s="99"/>
      <c r="C983" s="76"/>
      <c r="F983" s="7"/>
      <c r="G983" s="76"/>
      <c r="J983" s="7"/>
      <c r="K983" s="76"/>
      <c r="O983" s="76"/>
      <c r="S983" s="76"/>
    </row>
    <row r="984" spans="1:19" ht="12.75" customHeight="1" x14ac:dyDescent="0.4">
      <c r="A984" s="2"/>
      <c r="B984" s="99"/>
      <c r="C984" s="76"/>
      <c r="F984" s="7"/>
      <c r="G984" s="76"/>
      <c r="J984" s="7"/>
      <c r="K984" s="76"/>
      <c r="O984" s="76"/>
      <c r="S984" s="76"/>
    </row>
    <row r="985" spans="1:19" ht="12.75" customHeight="1" x14ac:dyDescent="0.4">
      <c r="A985" s="2"/>
      <c r="B985" s="99"/>
      <c r="C985" s="76"/>
      <c r="F985" s="7"/>
      <c r="G985" s="76"/>
      <c r="J985" s="7"/>
      <c r="K985" s="76"/>
      <c r="O985" s="76"/>
      <c r="S985" s="76"/>
    </row>
    <row r="986" spans="1:19" ht="12.75" customHeight="1" x14ac:dyDescent="0.4">
      <c r="A986" s="2"/>
      <c r="B986" s="99"/>
      <c r="C986" s="76"/>
      <c r="F986" s="7"/>
      <c r="G986" s="76"/>
      <c r="J986" s="7"/>
      <c r="K986" s="76"/>
      <c r="O986" s="76"/>
      <c r="S986" s="76"/>
    </row>
    <row r="987" spans="1:19" ht="12.75" customHeight="1" x14ac:dyDescent="0.4">
      <c r="A987" s="2"/>
      <c r="B987" s="99"/>
      <c r="C987" s="76"/>
      <c r="F987" s="7"/>
      <c r="G987" s="76"/>
      <c r="J987" s="7"/>
      <c r="K987" s="76"/>
      <c r="O987" s="76"/>
      <c r="S987" s="76"/>
    </row>
    <row r="988" spans="1:19" ht="12.75" customHeight="1" x14ac:dyDescent="0.4">
      <c r="A988" s="2"/>
      <c r="B988" s="99"/>
      <c r="C988" s="76"/>
      <c r="F988" s="7"/>
      <c r="G988" s="76"/>
      <c r="J988" s="7"/>
      <c r="K988" s="76"/>
      <c r="O988" s="76"/>
      <c r="S988" s="76"/>
    </row>
    <row r="989" spans="1:19" ht="12.75" customHeight="1" x14ac:dyDescent="0.4">
      <c r="A989" s="2"/>
      <c r="B989" s="99"/>
      <c r="C989" s="76"/>
      <c r="F989" s="7"/>
      <c r="G989" s="76"/>
      <c r="J989" s="7"/>
      <c r="K989" s="76"/>
      <c r="O989" s="76"/>
      <c r="S989" s="76"/>
    </row>
    <row r="990" spans="1:19" ht="12.75" customHeight="1" x14ac:dyDescent="0.4">
      <c r="A990" s="2"/>
      <c r="B990" s="99"/>
      <c r="C990" s="76"/>
      <c r="F990" s="7"/>
      <c r="G990" s="76"/>
      <c r="J990" s="7"/>
      <c r="K990" s="76"/>
      <c r="O990" s="76"/>
      <c r="S990" s="76"/>
    </row>
    <row r="991" spans="1:19" ht="12.75" customHeight="1" x14ac:dyDescent="0.4">
      <c r="A991" s="2"/>
      <c r="B991" s="99"/>
      <c r="C991" s="76"/>
      <c r="F991" s="7"/>
      <c r="G991" s="76"/>
      <c r="J991" s="7"/>
      <c r="K991" s="76"/>
      <c r="O991" s="76"/>
      <c r="S991" s="76"/>
    </row>
    <row r="992" spans="1:19" ht="12.75" customHeight="1" x14ac:dyDescent="0.4">
      <c r="A992" s="2"/>
      <c r="B992" s="99"/>
      <c r="C992" s="76"/>
      <c r="F992" s="7"/>
      <c r="G992" s="76"/>
      <c r="J992" s="7"/>
      <c r="K992" s="76"/>
      <c r="O992" s="76"/>
      <c r="S992" s="76"/>
    </row>
    <row r="993" spans="1:19" ht="12.75" customHeight="1" x14ac:dyDescent="0.4">
      <c r="A993" s="2"/>
      <c r="B993" s="99"/>
      <c r="C993" s="76"/>
      <c r="F993" s="7"/>
      <c r="G993" s="76"/>
      <c r="J993" s="7"/>
      <c r="K993" s="76"/>
      <c r="O993" s="76"/>
      <c r="S993" s="76"/>
    </row>
    <row r="994" spans="1:19" ht="12.75" customHeight="1" x14ac:dyDescent="0.4">
      <c r="A994" s="2"/>
      <c r="B994" s="99"/>
      <c r="C994" s="76"/>
      <c r="F994" s="7"/>
      <c r="G994" s="76"/>
      <c r="J994" s="7"/>
      <c r="K994" s="76"/>
      <c r="O994" s="76"/>
      <c r="S994" s="76"/>
    </row>
    <row r="995" spans="1:19" ht="12.75" customHeight="1" x14ac:dyDescent="0.4">
      <c r="A995" s="2"/>
      <c r="B995" s="99"/>
      <c r="C995" s="76"/>
      <c r="F995" s="7"/>
      <c r="G995" s="76"/>
      <c r="J995" s="7"/>
      <c r="K995" s="76"/>
      <c r="O995" s="76"/>
      <c r="S995" s="76"/>
    </row>
    <row r="996" spans="1:19" ht="12.75" customHeight="1" x14ac:dyDescent="0.4">
      <c r="A996" s="2"/>
      <c r="B996" s="99"/>
      <c r="C996" s="76"/>
      <c r="F996" s="7"/>
      <c r="G996" s="76"/>
      <c r="J996" s="7"/>
      <c r="K996" s="76"/>
      <c r="O996" s="76"/>
      <c r="S996" s="76"/>
    </row>
    <row r="997" spans="1:19" ht="12.75" customHeight="1" x14ac:dyDescent="0.4">
      <c r="A997" s="2"/>
      <c r="B997" s="99"/>
      <c r="C997" s="76"/>
      <c r="F997" s="7"/>
      <c r="G997" s="76"/>
      <c r="J997" s="7"/>
      <c r="K997" s="76"/>
      <c r="O997" s="76"/>
      <c r="S997" s="76"/>
    </row>
    <row r="998" spans="1:19" ht="12.75" customHeight="1" x14ac:dyDescent="0.4">
      <c r="A998" s="2"/>
      <c r="B998" s="99"/>
      <c r="C998" s="76"/>
      <c r="F998" s="7"/>
      <c r="G998" s="76"/>
      <c r="J998" s="7"/>
      <c r="K998" s="76"/>
      <c r="O998" s="76"/>
      <c r="S998" s="76"/>
    </row>
    <row r="999" spans="1:19" ht="12.75" customHeight="1" x14ac:dyDescent="0.4">
      <c r="A999" s="2"/>
      <c r="B999" s="99"/>
      <c r="C999" s="76"/>
      <c r="F999" s="7"/>
      <c r="G999" s="76"/>
      <c r="J999" s="7"/>
      <c r="K999" s="76"/>
      <c r="O999" s="76"/>
      <c r="S999" s="76"/>
    </row>
    <row r="1000" spans="1:19" ht="12.75" customHeight="1" x14ac:dyDescent="0.4">
      <c r="A1000" s="2"/>
      <c r="B1000" s="99"/>
      <c r="C1000" s="76"/>
      <c r="F1000" s="7"/>
      <c r="G1000" s="76"/>
      <c r="J1000" s="7"/>
      <c r="K1000" s="76"/>
      <c r="O1000" s="76"/>
      <c r="S1000" s="76"/>
    </row>
  </sheetData>
  <mergeCells count="8">
    <mergeCell ref="R51:S51"/>
    <mergeCell ref="N59:O59"/>
    <mergeCell ref="R62:U63"/>
    <mergeCell ref="N3:R4"/>
    <mergeCell ref="N5:R5"/>
    <mergeCell ref="R18:S18"/>
    <mergeCell ref="O30:S31"/>
    <mergeCell ref="R35:S35"/>
  </mergeCells>
  <pageMargins left="0.21" right="0.26" top="0.22" bottom="0.22" header="0" footer="0"/>
  <pageSetup paperSize="9" orientation="landscape"/>
  <rowBreaks count="1" manualBreakCount="1">
    <brk id="3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sections</vt:lpstr>
      <vt:lpstr>Score cards</vt:lpstr>
      <vt:lpstr>section play</vt:lpstr>
      <vt:lpstr>scores</vt:lpstr>
      <vt:lpstr>Champ</vt:lpstr>
      <vt:lpstr>Champ Flight</vt:lpstr>
      <vt:lpstr>Trophy</vt:lpstr>
      <vt:lpstr>Trophy Flight</vt:lpstr>
      <vt:lpstr>post_section</vt:lpstr>
      <vt:lpstr>post_sections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Heavey</dc:creator>
  <cp:lastModifiedBy>Kate Smith</cp:lastModifiedBy>
  <dcterms:created xsi:type="dcterms:W3CDTF">2024-08-08T01:31:55Z</dcterms:created>
  <dcterms:modified xsi:type="dcterms:W3CDTF">2024-08-18T22:10:18Z</dcterms:modified>
</cp:coreProperties>
</file>